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tabRatio="676" activeTab="1"/>
  </bookViews>
  <sheets>
    <sheet name="Cover" sheetId="1" r:id="rId1"/>
    <sheet name="FS" sheetId="2" r:id="rId2"/>
    <sheet name="IS" sheetId="3" r:id="rId3"/>
    <sheet name="CE" sheetId="4" r:id="rId4"/>
    <sheet name="CF" sheetId="5" r:id="rId5"/>
    <sheet name="Note 3-22" sheetId="6" r:id="rId6"/>
    <sheet name="Asset Schedule" sheetId="7" state="hidden" r:id="rId7"/>
    <sheet name="Sheet2" sheetId="8" state="hidden" r:id="rId8"/>
    <sheet name="Deferred Tax" sheetId="9" state="hidden" r:id="rId9"/>
    <sheet name="Sheet1" sheetId="10" state="hidden" r:id="rId10"/>
    <sheet name="Note 23-42" sheetId="11" r:id="rId11"/>
    <sheet name="Note-42-43" sheetId="12" r:id="rId12"/>
    <sheet name="PPE" sheetId="13" r:id="rId13"/>
  </sheets>
  <definedNames>
    <definedName name="_xlfn.AGGREGATE" hidden="1">#NAME?</definedName>
    <definedName name="_xlnm.Print_Area" localSheetId="6">'Asset Schedule'!$A$1:$K$37</definedName>
    <definedName name="_xlnm.Print_Area" localSheetId="3">'CE'!$A$1:$E$53</definedName>
    <definedName name="_xlnm.Print_Area" localSheetId="4">'CF'!$A$1:$J$154</definedName>
    <definedName name="_xlnm.Print_Area" localSheetId="0">'Cover'!$A$1:$I$17</definedName>
    <definedName name="_xlnm.Print_Area" localSheetId="8">'Deferred Tax'!$A$1:$H$55</definedName>
    <definedName name="_xlnm.Print_Area" localSheetId="1">'FS'!$A$1:$L$67</definedName>
    <definedName name="_xlnm.Print_Area" localSheetId="2">'IS'!$A$1:$L$58</definedName>
    <definedName name="_xlnm.Print_Area" localSheetId="10">'Note 23-42'!$A$1:$K$296</definedName>
    <definedName name="_xlnm.Print_Area" localSheetId="5">'Note 3-22'!$A$1:$L$383</definedName>
    <definedName name="_xlnm.Print_Area" localSheetId="11">'Note-42-43'!$A$1:$H$38</definedName>
    <definedName name="_xlnm.Print_Area" localSheetId="12">'PPE'!$A$1:$I$32</definedName>
    <definedName name="_xlnm.Print_Titles" localSheetId="5">'Note 3-22'!$5:$6</definedName>
  </definedNames>
  <calcPr fullCalcOnLoad="1"/>
</workbook>
</file>

<file path=xl/comments9.xml><?xml version="1.0" encoding="utf-8"?>
<comments xmlns="http://schemas.openxmlformats.org/spreadsheetml/2006/main">
  <authors>
    <author>USER</author>
    <author>Windows User</author>
  </authors>
  <commentList>
    <comment ref="A16" authorId="0">
      <text>
        <r>
          <rPr>
            <b/>
            <sz val="9"/>
            <rFont val="Tahoma"/>
            <family val="2"/>
          </rPr>
          <t xml:space="preserve">Preliminary expense of the beginning (1996) of the company but NBR not approved this expense
</t>
        </r>
      </text>
    </comment>
    <comment ref="F15" authorId="1">
      <text>
        <r>
          <rPr>
            <b/>
            <sz val="9"/>
            <rFont val="Tahoma"/>
            <family val="2"/>
          </rPr>
          <t>Need to be confirmed</t>
        </r>
        <r>
          <rPr>
            <sz val="9"/>
            <rFont val="Tahoma"/>
            <family val="2"/>
          </rPr>
          <t xml:space="preserve">
</t>
        </r>
      </text>
    </comment>
  </commentList>
</comments>
</file>

<file path=xl/sharedStrings.xml><?xml version="1.0" encoding="utf-8"?>
<sst xmlns="http://schemas.openxmlformats.org/spreadsheetml/2006/main" count="698" uniqueCount="511">
  <si>
    <t>RAHIMA FOOD CORPORATION LTD.</t>
  </si>
  <si>
    <t>Taka</t>
  </si>
  <si>
    <t>Share Capital</t>
  </si>
  <si>
    <t>Security Deposit - Titas Gas</t>
  </si>
  <si>
    <t>VAT Current Account</t>
  </si>
  <si>
    <t>Rate</t>
  </si>
  <si>
    <t>C O S T</t>
  </si>
  <si>
    <t>P A R T I C U L A R S</t>
  </si>
  <si>
    <t>Of</t>
  </si>
  <si>
    <t>Depr.</t>
  </si>
  <si>
    <t>W.D.Value</t>
  </si>
  <si>
    <t>%</t>
  </si>
  <si>
    <t>(Taka)</t>
  </si>
  <si>
    <t>Addition</t>
  </si>
  <si>
    <t>Factory Building</t>
  </si>
  <si>
    <t>Plant &amp; Machinery</t>
  </si>
  <si>
    <t>Storage Tanks</t>
  </si>
  <si>
    <t>Weighing Scales</t>
  </si>
  <si>
    <t>Furniture &amp; Fixture</t>
  </si>
  <si>
    <t>Office Equipments</t>
  </si>
  <si>
    <t>Motor Vehicle</t>
  </si>
  <si>
    <t>Telephone Installation</t>
  </si>
  <si>
    <t>Electrical Appliances</t>
  </si>
  <si>
    <t xml:space="preserve">             D  E  P  R  E  C  I  A  T  I  O  N</t>
  </si>
  <si>
    <t>Land &amp; Land Development</t>
  </si>
  <si>
    <t xml:space="preserve"> </t>
  </si>
  <si>
    <t xml:space="preserve">         </t>
  </si>
  <si>
    <t>Travelling and conveyance</t>
  </si>
  <si>
    <t>Papers and periodicals</t>
  </si>
  <si>
    <t>Opening balance</t>
  </si>
  <si>
    <t>Bank guarantee margin</t>
  </si>
  <si>
    <t>Audit fee</t>
  </si>
  <si>
    <t>Bank charges</t>
  </si>
  <si>
    <t>Workshop machinery &amp; Eqts</t>
  </si>
  <si>
    <t>Water installation</t>
  </si>
  <si>
    <t>Provision for Income Tax</t>
  </si>
  <si>
    <t xml:space="preserve">Tax paid at source </t>
  </si>
  <si>
    <t>Salaries &amp; Wages</t>
  </si>
  <si>
    <t>Other Civil &amp;  Mechanical</t>
  </si>
  <si>
    <t>construction</t>
  </si>
  <si>
    <t>Printing and photo copy</t>
  </si>
  <si>
    <t>Stationery charges</t>
  </si>
  <si>
    <t>Vehicle operation and maintenance</t>
  </si>
  <si>
    <t>Other office expenses</t>
  </si>
  <si>
    <t xml:space="preserve">Security Deposit - CDBL </t>
  </si>
  <si>
    <t>1997-1998</t>
  </si>
  <si>
    <t>2001-2002</t>
  </si>
  <si>
    <t>2007-2008</t>
  </si>
  <si>
    <t>2008-2009</t>
  </si>
  <si>
    <t>2009-2010</t>
  </si>
  <si>
    <t>Shareholders' Equity</t>
  </si>
  <si>
    <t>Deferred Tax Liability</t>
  </si>
  <si>
    <t>Factory Overhead                          (Note - 19.3)</t>
  </si>
  <si>
    <t>Admin, selling &amp; general expenses   (Note - 20)</t>
  </si>
  <si>
    <t>s</t>
  </si>
  <si>
    <t>2010-2011</t>
  </si>
  <si>
    <t>Security Deposit-Palli Bidduth samity</t>
  </si>
  <si>
    <t xml:space="preserve">Charged during </t>
  </si>
  <si>
    <t>Retained Earnings</t>
  </si>
  <si>
    <t>Fixed Assets  :</t>
  </si>
  <si>
    <t>Make-up of Fixed Assets is as under  :</t>
  </si>
  <si>
    <t>Net Operating Cash flows per share</t>
  </si>
  <si>
    <t>2011-2012</t>
  </si>
  <si>
    <t>Particulars</t>
  </si>
  <si>
    <t>2012-2013</t>
  </si>
  <si>
    <t>01 July, 2015</t>
  </si>
  <si>
    <t>30 June,2016</t>
  </si>
  <si>
    <t>the year</t>
  </si>
  <si>
    <t>30 June .2016</t>
  </si>
  <si>
    <t>30 June.2015</t>
  </si>
  <si>
    <t>As at 30 June,2016</t>
  </si>
  <si>
    <t>As at 3 June,2015</t>
  </si>
  <si>
    <t>Authorised Capital :</t>
  </si>
  <si>
    <t>Issued, subscribed &amp; paid up capital</t>
  </si>
  <si>
    <t>20,000,200 ordinary shares of Tk. 10/- each</t>
  </si>
  <si>
    <t>Holding  %</t>
  </si>
  <si>
    <t>1  to  500</t>
  </si>
  <si>
    <t>501  to  1,000</t>
  </si>
  <si>
    <t>1,001  to  5,000</t>
  </si>
  <si>
    <t>5,001  to 10,000</t>
  </si>
  <si>
    <t>10,001  to  100,000</t>
  </si>
  <si>
    <t>100,001  to  250,000</t>
  </si>
  <si>
    <t>250,001  to  500,000</t>
  </si>
  <si>
    <t>500,001  to  1,000,000</t>
  </si>
  <si>
    <t>1,000,001  to  9,999,999</t>
  </si>
  <si>
    <t>a)  Sponsors / Directors</t>
  </si>
  <si>
    <t>b)   Foreign Investors</t>
  </si>
  <si>
    <t>c)  Institutions</t>
  </si>
  <si>
    <t>d)  General Public</t>
  </si>
  <si>
    <t>Audit Fees</t>
  </si>
  <si>
    <t>Deferred Tax</t>
  </si>
  <si>
    <t>Publicity and Advertisement</t>
  </si>
  <si>
    <t>3.00</t>
  </si>
  <si>
    <t>3.01</t>
  </si>
  <si>
    <t>Depreciation for the year  is charged as under  :</t>
  </si>
  <si>
    <t>(Note 17.03)</t>
  </si>
  <si>
    <t>(Note 18.00)</t>
  </si>
  <si>
    <t>Notes</t>
  </si>
  <si>
    <t>Amount in Taka</t>
  </si>
  <si>
    <t>In the opinion of the Directors, all the  advances, deposits and pre-payments  are realizable in the ordinry course of business, at  a value at least equal to the amounts at which they are stated in this  Statement of Financial Position.</t>
  </si>
  <si>
    <t>Cash in hand has been verified by the Management of the company at the close of the year and a cash custody certificate was furnished to the Auditors.</t>
  </si>
  <si>
    <t xml:space="preserve">Bank Accounts representing the same balance in the current year as that of the pevious year are dorment Accounts and there was no transaction in these Accounts during the year. </t>
  </si>
  <si>
    <t xml:space="preserve">  %</t>
  </si>
  <si>
    <t>No. of Shares</t>
  </si>
  <si>
    <t>Total:</t>
  </si>
  <si>
    <t>Range of holdings in number of shares</t>
  </si>
  <si>
    <t>Apportionment of Depreciation for the year  is charged as under  :</t>
  </si>
  <si>
    <t>Unclaimed Refund Warrant</t>
  </si>
  <si>
    <t>Unclaimed Dividend</t>
  </si>
  <si>
    <t>Liabilities for Expenses</t>
  </si>
  <si>
    <t>Statement of Cash Flows</t>
  </si>
  <si>
    <t>Standard Chartered  Bank Ltd. (A/C no.: 71001)</t>
  </si>
  <si>
    <t>AB Bank Ltd.; Mohakhali Br. (A/C no.: 47094000)</t>
  </si>
  <si>
    <t>NCC Bank Ltd., Uttara Br. (A/C no.: 000085)</t>
  </si>
  <si>
    <t>Sonali Bank Ltd., Motijheel Br. (A/C no.: 69893)</t>
  </si>
  <si>
    <t>Carrying Value of  Total assets</t>
  </si>
  <si>
    <t>Less: Land value</t>
  </si>
  <si>
    <t>Carrying Value of assets</t>
  </si>
  <si>
    <t>Liabilities (WPPF)</t>
  </si>
  <si>
    <t>Accounting base value of the assets:</t>
  </si>
  <si>
    <t>Accounting base:</t>
  </si>
  <si>
    <t>Tax  base:</t>
  </si>
  <si>
    <t>Liabilities (Expenses not written off)</t>
  </si>
  <si>
    <t>Temporary Difference</t>
  </si>
  <si>
    <t>Deferred Tax liabilty (25%)</t>
  </si>
  <si>
    <t>Deferred Tax Expense:</t>
  </si>
  <si>
    <t>Deferred Tax Expense for the Period:</t>
  </si>
  <si>
    <t>Statement of Profit or Loss and Other Comprehensive Income</t>
  </si>
  <si>
    <t>Statement of Financial Position</t>
  </si>
  <si>
    <t xml:space="preserve">Rate of Depre ciation          </t>
  </si>
  <si>
    <t>Annexure - A</t>
  </si>
  <si>
    <t>No amount was due by the Directors, including the Managing Director and other officers of the company and any of them severally or jointly with any other person.</t>
  </si>
  <si>
    <t xml:space="preserve">Opening Balance </t>
  </si>
  <si>
    <t>Schedule of Property, Plant &amp; Equipment</t>
  </si>
  <si>
    <t>Property, Plant and Equipment</t>
  </si>
  <si>
    <t>Assets</t>
  </si>
  <si>
    <t>One Bank Ltd., Uttara Br. (C/D A/C no.:61020008414)</t>
  </si>
  <si>
    <t>2017-2018</t>
  </si>
  <si>
    <t>Bank Guarantee margin represents the amount deposited with Islami Bank Bangladesh Ltd., Farmgate Br, for issuing bank guarantees in favour of Titas Gas Transmission &amp; Distribution Co. Ltd. for obtaining gas line connection to the factory. The bank guarantees are BG-17 for Tk.812,800/-, BG-18 for Tk. 168,400/- and BG-19 for Tk. 74,974/-.</t>
  </si>
  <si>
    <t xml:space="preserve">Current Assets </t>
  </si>
  <si>
    <t>Total Equity and Liabilities:</t>
  </si>
  <si>
    <t>Total Assets:</t>
  </si>
  <si>
    <t xml:space="preserve">Non-Current Assets </t>
  </si>
  <si>
    <t xml:space="preserve">Non-Current Liabilities </t>
  </si>
  <si>
    <t xml:space="preserve">Current Liabilities </t>
  </si>
  <si>
    <t>ASSETS:</t>
  </si>
  <si>
    <t xml:space="preserve">          </t>
  </si>
  <si>
    <t>CASH FLOWS FROM INVESTING ACTIVITIES:</t>
  </si>
  <si>
    <t>Income Tax Paid</t>
  </si>
  <si>
    <t>Acquisition of Property, Plant &amp; Equipments</t>
  </si>
  <si>
    <t>CASH FLOWS FROM FINANCING ACTIVITIES:</t>
  </si>
  <si>
    <t>CASH FLOWS FROM OPERATING ACTIVITIES:</t>
  </si>
  <si>
    <t>Net Increase/(decrease) in Cash &amp; Cash Equivalants</t>
  </si>
  <si>
    <t>Closing Balance:</t>
  </si>
  <si>
    <t>No. of Shareholders</t>
  </si>
  <si>
    <t>Number of Shares</t>
  </si>
  <si>
    <t>A) Composition of shareholding :</t>
  </si>
  <si>
    <t>B) Details of the shareholding is given below :</t>
  </si>
  <si>
    <t>Figures are in BDT (Taka)</t>
  </si>
  <si>
    <t>Tax liability as on June 30, 2018</t>
  </si>
  <si>
    <t>Tax liability as on June 30, 2017</t>
  </si>
  <si>
    <t>Storage Tank</t>
  </si>
  <si>
    <t>Civil &amp; Mechanical</t>
  </si>
  <si>
    <t>Weighning Scale</t>
  </si>
  <si>
    <t>Furniture</t>
  </si>
  <si>
    <t>Electric Plant</t>
  </si>
  <si>
    <t>Office Equipment</t>
  </si>
  <si>
    <t>Motor Car</t>
  </si>
  <si>
    <t>Workshop Machinery</t>
  </si>
  <si>
    <t>Telephone</t>
  </si>
  <si>
    <t>WDV as on June 30,2018</t>
  </si>
  <si>
    <t>Depreciation chrage for the year</t>
  </si>
  <si>
    <t>WDV as on 30.06.2018</t>
  </si>
  <si>
    <t>WDV as on 30.06.2017</t>
  </si>
  <si>
    <t>WDV as on 30.06.2016</t>
  </si>
  <si>
    <t>Addition/(Disposal)</t>
  </si>
  <si>
    <t>SHAREHOLDERS' EQUITY &amp; LIABILITIES</t>
  </si>
  <si>
    <t>2018-2019</t>
  </si>
  <si>
    <t xml:space="preserve">         Particulars</t>
  </si>
  <si>
    <t>Share capital</t>
  </si>
  <si>
    <t xml:space="preserve">       Total</t>
  </si>
  <si>
    <t xml:space="preserve">  General</t>
  </si>
  <si>
    <t xml:space="preserve">  Reserve</t>
  </si>
  <si>
    <t xml:space="preserve">   Retained</t>
  </si>
  <si>
    <t xml:space="preserve">    Earnings</t>
  </si>
  <si>
    <t>(From the Statement of Comprehensive</t>
  </si>
  <si>
    <t>Income)</t>
  </si>
  <si>
    <t>Details are shown in Annexure 'A'</t>
  </si>
  <si>
    <t>The distribution schedule showing the number of  shareholders and their shareholding in percentage has been disclosed below as  required under  Listing Regulation of Dhaka and Chittagong Stock Exchanges :</t>
  </si>
  <si>
    <t>50,000,000 ordinary shares of Tk. 10/- each</t>
  </si>
  <si>
    <t>Payment against dividend</t>
  </si>
  <si>
    <t>Current A/C. with Related party</t>
  </si>
  <si>
    <t>Cash received from Related Party</t>
  </si>
  <si>
    <t>Addition  (Disposal)</t>
  </si>
  <si>
    <t xml:space="preserve">Charged (Adjustment)       </t>
  </si>
  <si>
    <t>Addition during the year</t>
  </si>
  <si>
    <t>2019-2020</t>
  </si>
  <si>
    <t>Carrying Value  :</t>
  </si>
  <si>
    <t>Tax based value  :</t>
  </si>
  <si>
    <t xml:space="preserve">Temporary difference </t>
  </si>
  <si>
    <t>A/C. balance with City Sugar Industries Ltd.</t>
  </si>
  <si>
    <t>Closing balance</t>
  </si>
  <si>
    <t>Vat and Excise</t>
  </si>
  <si>
    <t>Less : Amount paid  during the year</t>
  </si>
  <si>
    <t>Construction in progress</t>
  </si>
  <si>
    <t>Other Assets</t>
  </si>
  <si>
    <t>Other Assets   :</t>
  </si>
  <si>
    <t>Tax deducted at source</t>
  </si>
  <si>
    <t>Telephone, Fax &amp; Internet charges</t>
  </si>
  <si>
    <t>Cash Paid to  Employees and Others</t>
  </si>
  <si>
    <t>Net Cash Generated from Operating Activities:</t>
  </si>
  <si>
    <t xml:space="preserve">Cash &amp; Cash equivalants at opening </t>
  </si>
  <si>
    <t>Cash &amp; Cash Equivalants at closing</t>
  </si>
  <si>
    <t>Net Cash Generated from/(Used by) Investing Activities:</t>
  </si>
  <si>
    <t>Net Cash Generated from/(Used by) Financing Activities:</t>
  </si>
  <si>
    <t>Payment of dividend for the previous year</t>
  </si>
  <si>
    <t>Liabilities against food items purchased for employees</t>
  </si>
  <si>
    <t>As at June 30, 2021</t>
  </si>
  <si>
    <t xml:space="preserve"> June 30, 2021</t>
  </si>
  <si>
    <t>Written Down Value: (a-b)</t>
  </si>
  <si>
    <t>RAHIMA FOOD CORPORATION LIMITED</t>
  </si>
  <si>
    <t>Notes to the Financial Statements</t>
  </si>
  <si>
    <t>2020-2021</t>
  </si>
  <si>
    <t>Balance as on June 30,2021</t>
  </si>
  <si>
    <t>Income from Interest on Bank deposits</t>
  </si>
  <si>
    <t>Board meeting attendance fee</t>
  </si>
  <si>
    <t xml:space="preserve">Provision for Workers' Profit Participation Fund </t>
  </si>
  <si>
    <t>Import bills payable</t>
  </si>
  <si>
    <t>Security deposits represent the amount paid by the company with different service providing orgnizations  for obtaining service from them.</t>
  </si>
  <si>
    <t>Total  :</t>
  </si>
  <si>
    <t>Less :  Amount adjusted during the year</t>
  </si>
  <si>
    <t>L/C. margin</t>
  </si>
  <si>
    <t>CASH FLOW FROM OPERATING ACTIVITIES :</t>
  </si>
  <si>
    <t xml:space="preserve">                                           Particulars</t>
  </si>
  <si>
    <t>(Note 26 )</t>
  </si>
  <si>
    <t>Deferred Tax expense(Income)</t>
  </si>
  <si>
    <t>Acquisition of Property, Plant and Equipment</t>
  </si>
  <si>
    <t>CASH FLOW FROM FINANCIAL ACTIVITY  :</t>
  </si>
  <si>
    <t>Cash receipt from Related party</t>
  </si>
  <si>
    <t>Cash flow from Investment activity</t>
  </si>
  <si>
    <t>Net Increase (decrease) in Cash and Cash equivalent</t>
  </si>
  <si>
    <t>Cash &amp; Cash equivalent at opening</t>
  </si>
  <si>
    <t>Cash &amp; Cash equivalent at closing</t>
  </si>
  <si>
    <t>Net Profit(Loss) as per  Profit or Loss Statement</t>
  </si>
  <si>
    <t>Short time  loan against UPAS L/C. facility</t>
  </si>
  <si>
    <t>Increase in Current Assets -Tax paid at source</t>
  </si>
  <si>
    <t>Payment of prior year's expense-VAT and Tax</t>
  </si>
  <si>
    <t>Cash flow from  operating activities</t>
  </si>
  <si>
    <t xml:space="preserve">    By reconciliation of Net Profit</t>
  </si>
  <si>
    <t>Increase (decrease)in Current Liabilities -Liabilities for expenses</t>
  </si>
  <si>
    <t>Adjustment  for expenses not involving cash :</t>
  </si>
  <si>
    <t>L/C. margin represents the amount deposited with bank for opening L/C. for import of machinery.</t>
  </si>
  <si>
    <t>Board meeting &amp; Audit Audit Committee meeting attendance fee</t>
  </si>
  <si>
    <t>Deferred Tax Assets</t>
  </si>
  <si>
    <t>Less :  Amount settled during the year</t>
  </si>
  <si>
    <t>Closing balance :</t>
  </si>
  <si>
    <t>Adjustment on final assessment Tax by NBR for the previous years</t>
  </si>
  <si>
    <t>As at and for year ended June 30, 2022</t>
  </si>
  <si>
    <t xml:space="preserve">Factory Building-  Coconut oil plant </t>
  </si>
  <si>
    <t>Factory Building- Cashew nut processing plant</t>
  </si>
  <si>
    <t>Plant &amp; Machinery-Cashew nut plant</t>
  </si>
  <si>
    <t>Motor Vehicle- Head office</t>
  </si>
  <si>
    <t>Delivery vehicles</t>
  </si>
  <si>
    <t>As on              July 01, 2021</t>
  </si>
  <si>
    <t>As on                 June 30, 2022</t>
  </si>
  <si>
    <t>As on             June 30, 2022</t>
  </si>
  <si>
    <t>Written Down Value  June 30, 2022</t>
  </si>
  <si>
    <t>As at June 30, 2022</t>
  </si>
  <si>
    <t xml:space="preserve"> June 30, 2022</t>
  </si>
  <si>
    <t>For the year ended 30 June, 2022</t>
  </si>
  <si>
    <t>Transferred to Fac. Building -Coconut Oil plant</t>
  </si>
  <si>
    <t>Transferred to Fac. Building -Cashew Nut Processing plant</t>
  </si>
  <si>
    <t>Office room</t>
  </si>
  <si>
    <t xml:space="preserve">Factory Overhead -Coconut plant                       </t>
  </si>
  <si>
    <t xml:space="preserve">Factory Overhead -Cashew Nut plant                   </t>
  </si>
  <si>
    <t>Admin., Selling &amp; General expense</t>
  </si>
  <si>
    <t>Sale of Cashew Nuts</t>
  </si>
  <si>
    <t>Sale of By-product of Cashew Nuts</t>
  </si>
  <si>
    <t>Cost of Labour</t>
  </si>
  <si>
    <t>Less : Stock of Finished goods</t>
  </si>
  <si>
    <t>Opening Stock</t>
  </si>
  <si>
    <t>Purchase during the year</t>
  </si>
  <si>
    <t>Less : Closing Stock of Raw materials</t>
  </si>
  <si>
    <t>Indirect Materials</t>
  </si>
  <si>
    <t>Elecctricity expense</t>
  </si>
  <si>
    <t>Cost of Steam</t>
  </si>
  <si>
    <t>Repair and Maintenance of machinery</t>
  </si>
  <si>
    <t>Repair and Maintenance of factory building</t>
  </si>
  <si>
    <t>Depreciation expense</t>
  </si>
  <si>
    <t xml:space="preserve">Cost of goods manufactured </t>
  </si>
  <si>
    <t>Cost of Cashew Nuts sold</t>
  </si>
  <si>
    <t>Less : Closing Stock</t>
  </si>
  <si>
    <t>Indirect materials</t>
  </si>
  <si>
    <t>Electricity expense</t>
  </si>
  <si>
    <t>Stock of   Coconut oil manufactured</t>
  </si>
  <si>
    <t>Salary and  allowances</t>
  </si>
  <si>
    <t>Office entertainment expense</t>
  </si>
  <si>
    <t>Telephone, Fax and Internet charges</t>
  </si>
  <si>
    <t>Repair and maintenance</t>
  </si>
  <si>
    <t>Postage and Courier</t>
  </si>
  <si>
    <t>Licence, fees and subscription</t>
  </si>
  <si>
    <t>Expenses for A.G.M</t>
  </si>
  <si>
    <t>Legal and Professional fee</t>
  </si>
  <si>
    <t>Other Income  :</t>
  </si>
  <si>
    <t>For the year ended June 30, 2022</t>
  </si>
  <si>
    <t>2021-2022</t>
  </si>
  <si>
    <t>NET TURNOVER</t>
  </si>
  <si>
    <t>Cost of goods sold</t>
  </si>
  <si>
    <t>Gross Profit</t>
  </si>
  <si>
    <t>Operating expenses :</t>
  </si>
  <si>
    <t>Admin, Selling and General expenses</t>
  </si>
  <si>
    <t>Net Operating Income (Loss)</t>
  </si>
  <si>
    <t>Interest Income on Bank deposits</t>
  </si>
  <si>
    <t>Profit before contribution to WPWF</t>
  </si>
  <si>
    <t>Contribution to  WPWF</t>
  </si>
  <si>
    <t>Profit before Tax</t>
  </si>
  <si>
    <t>Provision for Tax</t>
  </si>
  <si>
    <t>Net Profit after Tax</t>
  </si>
  <si>
    <t>Inventories</t>
  </si>
  <si>
    <t>Accounts receivable</t>
  </si>
  <si>
    <t>Advance, deposits and prepayments</t>
  </si>
  <si>
    <t>Cash and Bank balance</t>
  </si>
  <si>
    <t>Pubali Bank, Foreign Exchanage Branch(2905102001600)</t>
  </si>
  <si>
    <t>2021- 2022</t>
  </si>
  <si>
    <t>Deferred Tax  : Asset (Liability) :</t>
  </si>
  <si>
    <t>Accounts payable</t>
  </si>
  <si>
    <t>Tax paid against provision for 2020-2021</t>
  </si>
  <si>
    <t>Cost of Cashew Nuts sold  (Note 24.01)</t>
  </si>
  <si>
    <t>Raw materials consumed  (Note 24.02)</t>
  </si>
  <si>
    <t>Factory Overhead cost Note (24.03)</t>
  </si>
  <si>
    <t>Net profit/(Loss) during the year</t>
  </si>
  <si>
    <t>Cost of Raw materials (Note 25.01)</t>
  </si>
  <si>
    <t>Factory Overhead cost ( Note 25.02 )</t>
  </si>
  <si>
    <t xml:space="preserve">Profit before contribution to WPWF  </t>
  </si>
  <si>
    <t>Contribution to WPWF</t>
  </si>
  <si>
    <t>Provision for Tax  :</t>
  </si>
  <si>
    <t>Provision for Current Tax</t>
  </si>
  <si>
    <t>Provision for Deferred Tax - Expense</t>
  </si>
  <si>
    <t>Deferred Tax expense</t>
  </si>
  <si>
    <t>Earning attributable to the shareholders</t>
  </si>
  <si>
    <t>Number of shares outstanding</t>
  </si>
  <si>
    <t>Adjustment for payment of Tax for the previous years</t>
  </si>
  <si>
    <t>City Edible oil Ltd.</t>
  </si>
  <si>
    <t>Earning per share</t>
  </si>
  <si>
    <t>Stock of Finished goods- Cashew Nuts (Note 24.01)</t>
  </si>
  <si>
    <t>Stock of Raw materials- Cashew Nuts(Note 24.02)</t>
  </si>
  <si>
    <t>Stock of goods manufactured-Coconut Oil( 25.00)</t>
  </si>
  <si>
    <t>Stock of Raw materials- Coconut oil (Note 25.01)</t>
  </si>
  <si>
    <t>Qnty.(MT)</t>
  </si>
  <si>
    <t xml:space="preserve"> For the year ended 30 June, 2022</t>
  </si>
  <si>
    <t xml:space="preserve">Adjustment for payment of Dividend </t>
  </si>
  <si>
    <t>for the previous year</t>
  </si>
  <si>
    <t>previous yer</t>
  </si>
  <si>
    <t>Adjustment against expense of the previous year</t>
  </si>
  <si>
    <t>Adjustment against expense of the</t>
  </si>
  <si>
    <t>Balance as on June 30,2022</t>
  </si>
  <si>
    <t>Profit( during the year</t>
  </si>
  <si>
    <t>Profit   during the year</t>
  </si>
  <si>
    <t>Adjustment against Final assessment of</t>
  </si>
  <si>
    <t>Tax by NBR for the previous years</t>
  </si>
  <si>
    <t>Cash received  from parties and others</t>
  </si>
  <si>
    <t>Payment against un-claimed share subscription money</t>
  </si>
  <si>
    <t>Payment against un-claimed didvidend</t>
  </si>
  <si>
    <t>Payment of liability against acquisition of plant &amp; equipment</t>
  </si>
  <si>
    <t>Net Assets</t>
  </si>
  <si>
    <t>Net Operating Cash Flow per share (NOCFPS)  :</t>
  </si>
  <si>
    <t xml:space="preserve">Net Cash Flow from Operating activities </t>
  </si>
  <si>
    <t>Commission, Brokerage or Discount  :</t>
  </si>
  <si>
    <t>No commission, Brokerage or discount against sales was paid during the year under report.</t>
  </si>
  <si>
    <t>Payment in Foreign Currency  :</t>
  </si>
  <si>
    <t xml:space="preserve"> Perquisites to employees  :</t>
  </si>
  <si>
    <t>Audit fee  :</t>
  </si>
  <si>
    <t>Payment of perquisites to Directors/ Officers  :</t>
  </si>
  <si>
    <t>Related party disclosures  :</t>
  </si>
  <si>
    <t>Others  :</t>
  </si>
  <si>
    <t xml:space="preserve">c)  The company had no contingent liability/ Asset  on the date of the Financial Statements. </t>
  </si>
  <si>
    <t>Net Asset value per share</t>
  </si>
  <si>
    <t xml:space="preserve">   RAHIMA FOOD CORPORATION LIMITED</t>
  </si>
  <si>
    <t xml:space="preserve">                                                   For the year ended 30 June, 2022</t>
  </si>
  <si>
    <t>Increase in Current Assets -Inventories</t>
  </si>
  <si>
    <t>Increase in Current Assets -Accts. Receivable, VAT Current A/C.</t>
  </si>
  <si>
    <t>Increase (decrease)in Current Liabilities -Acts. Payable-Trade debtors</t>
  </si>
  <si>
    <t>Refund of prior year's expense</t>
  </si>
  <si>
    <t>Decrease in Current liability-    WPWF</t>
  </si>
  <si>
    <t>Received as Interest from bank on un-paid dividend</t>
  </si>
  <si>
    <t>Payment against un-claimed dividend</t>
  </si>
  <si>
    <t>Payment against dividend for the previous year</t>
  </si>
  <si>
    <t>CASH FLOW FROM INVESTMENT ACTIVITY :</t>
  </si>
  <si>
    <t>(Note-  25.02 )</t>
  </si>
  <si>
    <t>(Note- 24.03 )</t>
  </si>
  <si>
    <t>(Note 26.00 )</t>
  </si>
  <si>
    <t xml:space="preserve">                                                                                            Statement of changes in Shareholders' Equity</t>
  </si>
  <si>
    <t xml:space="preserve">                                                                                                    For the year ended 30 June, 2021</t>
  </si>
  <si>
    <t>Adjustment for payment of VAT for the</t>
  </si>
  <si>
    <t>year.</t>
  </si>
  <si>
    <t>Adjustment for payment of VAT for the previous year</t>
  </si>
  <si>
    <t>b)  There was no Capital expenditure contract but not incurred or provided for.</t>
  </si>
  <si>
    <t>Rubel Trading</t>
  </si>
  <si>
    <t>Azan Store</t>
  </si>
  <si>
    <t>S.M.Enterprise</t>
  </si>
  <si>
    <t>Salam Enterprise</t>
  </si>
  <si>
    <t>Agata Feed Mills</t>
  </si>
  <si>
    <t>Interest Income on un-paid dividend (Net of Tax and charges)</t>
  </si>
  <si>
    <t>Decrease in Current Assets -L/C. margin</t>
  </si>
  <si>
    <t>Plant &amp; Machinery-Imported</t>
  </si>
  <si>
    <t>Plant &amp; Machinery-Coconut oil plant</t>
  </si>
  <si>
    <t>A/C. balance with City Seed Crashing Industries Ltd.</t>
  </si>
  <si>
    <t>Bangladesh Cashew Nut Processing  Industrial Ltd.</t>
  </si>
  <si>
    <t>Depreciation  expenses  &amp; other  expense</t>
  </si>
  <si>
    <t>M/S. Abu Khaer Trading Corporation</t>
  </si>
  <si>
    <t>Creditors against machinery supplied</t>
  </si>
  <si>
    <t>Amount in BDT</t>
  </si>
  <si>
    <t xml:space="preserve">Managing Director          Director         Chief Financial Officer       Company Secretary </t>
  </si>
  <si>
    <t>Earning Par Share:</t>
  </si>
  <si>
    <t>Statement of changes in Shareholders' Equity</t>
  </si>
  <si>
    <t>RAHIMA FOOD CORPORATIOON LIMITED</t>
  </si>
  <si>
    <t>The break up of the above amount is as under :</t>
  </si>
  <si>
    <t xml:space="preserve">Cost value </t>
  </si>
  <si>
    <t>Less: Accumulated depreciation</t>
  </si>
  <si>
    <t>As at &amp; for the year ended</t>
  </si>
  <si>
    <t>This is the   difference between Carrying value and Tax based value of the Assets in the books of Accounts.</t>
  </si>
  <si>
    <t>Closing Balance (A)</t>
  </si>
  <si>
    <t>Closing Balance (B)</t>
  </si>
  <si>
    <t>A)   Factory building :</t>
  </si>
  <si>
    <t>B)  Plant &amp; Machinery Installation in progress :</t>
  </si>
  <si>
    <t>Total Constraction in Progress ( A + B )  :</t>
  </si>
  <si>
    <t>Cash in hand:</t>
  </si>
  <si>
    <t>Cash at Bank :</t>
  </si>
  <si>
    <t xml:space="preserve">Total  </t>
  </si>
  <si>
    <t>Amount In BDT</t>
  </si>
  <si>
    <t>Deferred Tax Asset( Liability) at the  end of the year</t>
  </si>
  <si>
    <t>Deferred Tax Asset( Liability) at the beginning of the year</t>
  </si>
  <si>
    <t>a)  There was no claim against the company not acknowledged as debt on the date of the financial stetements.</t>
  </si>
  <si>
    <t>Estimation of Current Tax has been made for the year under report, applying the Tax rate applicable for the Public Traded company.  During the previous year, the company was not in business operation  and therefore no operaring expense had been considered for Tax calculation  purpose.</t>
  </si>
  <si>
    <t>Deviation of the EPS of the current year with that of the previous year is due to Income by operational activities during the current year which was absent in the previous year.</t>
  </si>
  <si>
    <t>Deviation of the NOCFPS of the current year with that of the previous year is due to positive cash flow from operational activities during the current year which was absent in the previous year.</t>
  </si>
  <si>
    <t>Payment in Foreign Currency for an amount of USD 270,000.00 for settlement of liability for import of capital machinery has been made during the year under report.</t>
  </si>
  <si>
    <t>Transactions with Related parties, i..e. City Sugar Industries Ltd. and City Seed Crashing Industries have been disclosed in Note 14 of the Accounts, as required under IAS 24.</t>
  </si>
  <si>
    <t>There was no credit facility available to the company under any contract (other than credit available in ordinary course of business) on the date of the financial statements.</t>
  </si>
  <si>
    <t>Md. Shahabuddin, Trade Creditor</t>
  </si>
  <si>
    <t>C)  The sare of the company is listed with both Dhaka Stock Exchange Ltd. and Chittagong Stock Exchange Ltd. and is quoted at Taka 270.60 and Taka 268.80 on 30.6.2022 at Dhaka Stock Exchange Ltd. and Chittagong Stock Exchange Ltd. respectively.</t>
  </si>
  <si>
    <t>This represents the amount payable to the above company for purchase of full set of machinery of Cashew Nut Processing plant, imported by them. As per  agreement (MOU) signed with them, the liability is payable after 3(three) years from the date of signing the MOU with no interest  or charge for this period.</t>
  </si>
  <si>
    <t>This redpresents the amount payable to the above party for purchase of machinery from them for production of coconut oil. The bill for supply of machinery is payable after 3(thre) yeas with no interrest or any other charge for the credit period.</t>
  </si>
  <si>
    <t>This represents  the unclaimed share subscription money aganst IPO.  During the year under report, the amount has been transferred to Capital Market Stabilization Fund SND A/C. with Community Bank Bangladesh Ltd. as per directive issued by Bangladesh Securities  &amp; Exchange Commission.</t>
  </si>
  <si>
    <t>This represents the amount  that could not be paid to the respetive shareholders due to discripancies in  their bank A/C. or non-claim by the receiver of devidend by placing dividend warrant in their bank . Un-claimed dividend for the year from 1997-1998 to 2017-2018 amounting to Taka 10,992,873/- has been transferred to Capital Market Stabilization Fund SND A/C. with Community Bank Bangladesh Ltd. as per directive Issued by BSEC.</t>
  </si>
  <si>
    <t>Import bills for USD 967,200.00 and USD 112,800.00  for import of capital machinery, payable at sight have been setted by discounting the bills on 20.4.2021 and 3.60.2021 respectively with Offshore unit of One Bank Ltd.  The liability with the said bank have been settled udring the year under report.</t>
  </si>
  <si>
    <t>Import bills for USD 241,800.00 and USD 28,200.00 for  import of capital machinery  payable on 29.3.2022 and  14.5.2022 respectively have been settled during the year under report.</t>
  </si>
  <si>
    <t>This represents statutory contribution by the company as per Bangladesh Labour Act,2006. The amount is computed @ 5% of net profit before Tax, but after charging such contribution.</t>
  </si>
  <si>
    <t>Audit  fee during the year under report comprises of Auditors' remuneration excluding VAT  for Audit of Accounts and remuneration excluding VAT for certification  of compliance of  Corporate Governance Code as per guide line issued by BSEC.</t>
  </si>
  <si>
    <t>d)  Previous years figures have been re-arranged to confirm  to the Current year's presentation.</t>
  </si>
  <si>
    <t>During the previous year, the company paid 1% cash dividend to the Public shareholders other than  the Directors, which has been approved by the shareholders in Annual General Meeting of the  company held on 27.12.2021.</t>
  </si>
  <si>
    <t>i) All the debts are good and have been collected during the sbsequent period.</t>
  </si>
  <si>
    <t>ii) No amount has been due by the Directors, including the Managing Director and other officers of the  company and  any of them severally and jointly with any other person.</t>
  </si>
  <si>
    <t>Transaction with City Sugar Industries Ltd. arises out of Fund transfer for favour of  financing business of the company and transaction with City Seed Crashing Industries  Ltd. arises out of Utility service received by the company from them. During the year under report, they charged Taka 8.50 per Kw. for supply of electricity and Taka 1,200/- per MT Steam supplied for steaming Cashew Nut. They also charged Taka 1,35,450/- for payment of Workers' bill for production work @ Tk. 450/- per worker working Transaction with Related party bears no interest or any other charge.</t>
  </si>
  <si>
    <t>Provision during the year (Note 29.00)</t>
  </si>
  <si>
    <t>Net assets value per share</t>
  </si>
  <si>
    <t>Earning Par Share ( EPS)</t>
  </si>
  <si>
    <t xml:space="preserve">Net Operating Cash Flow per share (NOCFPS)  </t>
  </si>
  <si>
    <t>Salary Range</t>
  </si>
  <si>
    <t>No. of Person</t>
  </si>
  <si>
    <t>SL. No.</t>
  </si>
  <si>
    <t>Total</t>
  </si>
  <si>
    <t xml:space="preserve"> 5,000-15,000 </t>
  </si>
  <si>
    <t xml:space="preserve"> 15,001-25,000 </t>
  </si>
  <si>
    <t xml:space="preserve"> 25,001-50,000 </t>
  </si>
  <si>
    <t xml:space="preserve"> 50,001-200,000 </t>
  </si>
  <si>
    <t>a) Duriing the year total 13 Board Meeting were held.</t>
  </si>
  <si>
    <t>b)  No compensation was paid by the company to the Managing Director/ Chief Executive  officer/ Directors  of the company during the year under report.</t>
  </si>
  <si>
    <t xml:space="preserve">c)  No Board meeting attendance fee was paid to the Directors of the company for attending Board meeting excluding the Independent Director, who was paid fees for attending Board Meeting and Audit Committee Meeeting during the year.  </t>
  </si>
  <si>
    <t>d)  No amount of money was spent by the company for compensating any member of the Board / Officer of the company for special services rendered by them during the year.</t>
  </si>
  <si>
    <t>Dividend :</t>
  </si>
  <si>
    <t>-</t>
  </si>
  <si>
    <t>Net Asset value (NAV) per share  : Tk.</t>
  </si>
  <si>
    <t>Note</t>
  </si>
  <si>
    <t>Particular</t>
  </si>
  <si>
    <t>Place:Dhaka,Bangladesh</t>
  </si>
  <si>
    <t>The  annexed Notes ( 1- 44   ) form an integral part of these Financial Statements and approved by the  Board of Directors on 21.11.2022</t>
  </si>
  <si>
    <t xml:space="preserve">There was no employee in the employment of the company drawng salary less than Taka 3,000/- per month.  Number of employees in the emloyment of the company during the year under report was 5 ( Five) and each of them was drawing salary more than Taka 3,000/- per month. </t>
  </si>
  <si>
    <t>Credit contract  :</t>
  </si>
  <si>
    <r>
      <t xml:space="preserve">Salary Range:  </t>
    </r>
    <r>
      <rPr>
        <sz val="11"/>
        <rFont val="Calibri"/>
        <family val="2"/>
      </rPr>
      <t>Salary Range of the Employees are given below:</t>
    </r>
  </si>
  <si>
    <t xml:space="preserve">   Chief Financial Officer  </t>
  </si>
  <si>
    <t xml:space="preserve">                 Director    </t>
  </si>
  <si>
    <t xml:space="preserve">               Company Secretary</t>
  </si>
  <si>
    <t xml:space="preserve">Managing Director               Director                   Chief Financial Officer                        Company Secretary         </t>
  </si>
  <si>
    <t>Add: Addition during the year</t>
  </si>
  <si>
    <t>Less: Adjustments during the year</t>
  </si>
  <si>
    <t>Closing Balance</t>
  </si>
  <si>
    <t xml:space="preserve">The amount in Construction in Progress  of Factory Building Account has been transferred to Factory  Building Account immediately after the date the plant  commenced commercial operation.  Part of the Factory building cost (50%) has been transferred to Factory Building -Cashew Nut Processing  Plant Account on the date, the  Cashew Nut processing plant started commercial operation and the rest amount remained  in  Factory Building - Coconut oil producing plant Account. </t>
  </si>
  <si>
    <t>Payment of liability against acquisition of  palnt &amp; Equipment</t>
  </si>
  <si>
    <t>C R Mazumder FCA</t>
  </si>
  <si>
    <t>Managing Partner</t>
  </si>
  <si>
    <t>ICAB Enrollment no.: 178</t>
  </si>
  <si>
    <t>Signed for and on behalf of</t>
  </si>
  <si>
    <t>MABS &amp; J Partners</t>
  </si>
  <si>
    <t>Chartered Accountants</t>
  </si>
  <si>
    <t xml:space="preserve">Managing Director                  Director                           Chief Financial Officer                 Company Secretary </t>
  </si>
  <si>
    <t xml:space="preserve">    Current Charge    </t>
  </si>
  <si>
    <t xml:space="preserve">     Managing Director                    Director                     Chief Financial Officer                 Company Secretary    </t>
  </si>
  <si>
    <t xml:space="preserve">  Current Charge</t>
  </si>
  <si>
    <t xml:space="preserve">  Managing Director                 Director                      Chief Financial Officer                       Company Secretary         </t>
  </si>
  <si>
    <t xml:space="preserve">DVC No: </t>
  </si>
  <si>
    <t xml:space="preserve">     Managing Director Current Charge  </t>
  </si>
  <si>
    <t xml:space="preserve">                Sd/-                                          Sd/-</t>
  </si>
  <si>
    <t>Sd/-</t>
  </si>
  <si>
    <t xml:space="preserve">            Sd/-</t>
  </si>
  <si>
    <t xml:space="preserve">                Sd/-                          Sd/-</t>
  </si>
  <si>
    <t xml:space="preserve">          Sd/-</t>
  </si>
  <si>
    <t xml:space="preserve">                Sd/-                              Sd/-</t>
  </si>
  <si>
    <t xml:space="preserve">                  Sd/-                                    Sd/-                                            Sd/-</t>
  </si>
  <si>
    <t xml:space="preserve">                Sd/-                                  Sd/-                                         Sd/-</t>
  </si>
  <si>
    <t>Dated: 21.11.2022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</si>
</sst>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h&quot;#,##0;\-&quot;USh&quot;#,##0"/>
    <numFmt numFmtId="165" formatCode="&quot;USh&quot;#,##0;[Red]\-&quot;USh&quot;#,##0"/>
    <numFmt numFmtId="166" formatCode="&quot;USh&quot;#,##0.00;\-&quot;USh&quot;#,##0.00"/>
    <numFmt numFmtId="167" formatCode="&quot;USh&quot;#,##0.00;[Red]\-&quot;USh&quot;#,##0.00"/>
    <numFmt numFmtId="168" formatCode="_-&quot;USh&quot;* #,##0_-;\-&quot;USh&quot;* #,##0_-;_-&quot;USh&quot;* &quot;-&quot;_-;_-@_-"/>
    <numFmt numFmtId="169" formatCode="_-* #,##0_-;\-* #,##0_-;_-* &quot;-&quot;_-;_-@_-"/>
    <numFmt numFmtId="170" formatCode="_-&quot;USh&quot;* #,##0.00_-;\-&quot;USh&quot;* #,##0.00_-;_-&quot;USh&quot;* &quot;-&quot;??_-;_-@_-"/>
    <numFmt numFmtId="171" formatCode="_-* #,##0.00_-;\-* #,##0.00_-;_-* &quot;-&quot;??_-;_-@_-"/>
    <numFmt numFmtId="172" formatCode="_(* #,##0_);_(* \(#,##0\);_(* &quot;-&quot;??_);_(@_)"/>
    <numFmt numFmtId="173" formatCode="_(* #,##0.0_);_(* \(#,##0.0\);_(* &quot;-&quot;??_);_(@_)"/>
    <numFmt numFmtId="174" formatCode="_(* #,##0.000_);_(* \(#,##0.000\);_(* &quot;-&quot;??_);_(@_)"/>
    <numFmt numFmtId="175" formatCode="[$-409]mmmm\ d\,\ yyyy;@"/>
    <numFmt numFmtId="176" formatCode="&quot;&quot;0&quot; Cr&quot;"/>
    <numFmt numFmtId="177" formatCode="_(* #,##0.000_);_(* \(#,##0.000\);_(* &quot;-&quot;???_);_(@_)"/>
    <numFmt numFmtId="178" formatCode="0.0"/>
    <numFmt numFmtId="179" formatCode="_(* #,##0.0_);_(* \(#,##0.0\);_(* &quot;-&quot;?_);_(@_)"/>
    <numFmt numFmtId="180" formatCode="0.00000000"/>
    <numFmt numFmtId="181" formatCode="0.0000000"/>
    <numFmt numFmtId="182" formatCode="0.000000"/>
    <numFmt numFmtId="183" formatCode="0.00000"/>
    <numFmt numFmtId="184" formatCode="0.0000"/>
    <numFmt numFmtId="185" formatCode="0.000"/>
    <numFmt numFmtId="186" formatCode="yyyy\-mm\-dd;@"/>
    <numFmt numFmtId="187" formatCode="&quot;Yes&quot;;&quot;Yes&quot;;&quot;No&quot;"/>
    <numFmt numFmtId="188" formatCode="&quot;True&quot;;&quot;True&quot;;&quot;False&quot;"/>
    <numFmt numFmtId="189" formatCode="&quot;On&quot;;&quot;On&quot;;&quot;Off&quot;"/>
    <numFmt numFmtId="190" formatCode="[$€-2]\ #,##0.00_);[Red]\([$€-2]\ #,##0.00\)"/>
  </numFmts>
  <fonts count="122">
    <font>
      <sz val="12"/>
      <name val="Times New Roman"/>
      <family val="0"/>
    </font>
    <font>
      <sz val="11"/>
      <color indexed="8"/>
      <name val="Calibri"/>
      <family val="2"/>
    </font>
    <font>
      <sz val="8"/>
      <name val="Times New Roman"/>
      <family val="1"/>
    </font>
    <font>
      <sz val="9"/>
      <name val="Tahoma"/>
      <family val="2"/>
    </font>
    <font>
      <b/>
      <sz val="9"/>
      <name val="Tahoma"/>
      <family val="2"/>
    </font>
    <font>
      <b/>
      <sz val="12"/>
      <name val="Times New Roman"/>
      <family val="1"/>
    </font>
    <font>
      <b/>
      <u val="single"/>
      <sz val="12"/>
      <name val="Times New Roman"/>
      <family val="1"/>
    </font>
    <font>
      <sz val="10"/>
      <name val="Arial"/>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name val="Cambria"/>
      <family val="1"/>
    </font>
    <font>
      <b/>
      <sz val="12"/>
      <name val="Cambria"/>
      <family val="1"/>
    </font>
    <font>
      <b/>
      <u val="single"/>
      <sz val="12"/>
      <name val="Cambria"/>
      <family val="1"/>
    </font>
    <font>
      <u val="singleAccounting"/>
      <sz val="12"/>
      <name val="Cambria"/>
      <family val="1"/>
    </font>
    <font>
      <b/>
      <u val="singleAccounting"/>
      <sz val="12"/>
      <name val="Cambria"/>
      <family val="1"/>
    </font>
    <font>
      <sz val="12"/>
      <color indexed="10"/>
      <name val="Cambria"/>
      <family val="1"/>
    </font>
    <font>
      <u val="single"/>
      <sz val="12"/>
      <name val="Cambria"/>
      <family val="1"/>
    </font>
    <font>
      <sz val="12"/>
      <color indexed="8"/>
      <name val="Cambria"/>
      <family val="1"/>
    </font>
    <font>
      <b/>
      <sz val="11"/>
      <name val="Cambria"/>
      <family val="1"/>
    </font>
    <font>
      <sz val="10"/>
      <name val="Cambria"/>
      <family val="1"/>
    </font>
    <font>
      <b/>
      <u val="single"/>
      <sz val="10"/>
      <name val="Cambria"/>
      <family val="1"/>
    </font>
    <font>
      <b/>
      <sz val="10"/>
      <name val="Cambria"/>
      <family val="1"/>
    </font>
    <font>
      <u val="singleAccounting"/>
      <sz val="10"/>
      <name val="Cambria"/>
      <family val="1"/>
    </font>
    <font>
      <b/>
      <u val="singleAccounting"/>
      <sz val="10"/>
      <name val="Cambria"/>
      <family val="1"/>
    </font>
    <font>
      <sz val="11"/>
      <name val="Cambria"/>
      <family val="1"/>
    </font>
    <font>
      <sz val="12"/>
      <color indexed="10"/>
      <name val="Times New Roman"/>
      <family val="1"/>
    </font>
    <font>
      <sz val="14"/>
      <name val="Cambria"/>
      <family val="1"/>
    </font>
    <font>
      <b/>
      <sz val="14"/>
      <name val="Cambria"/>
      <family val="1"/>
    </font>
    <font>
      <sz val="9"/>
      <name val="Cambria"/>
      <family val="1"/>
    </font>
    <font>
      <u val="single"/>
      <sz val="11"/>
      <name val="Cambria"/>
      <family val="1"/>
    </font>
    <font>
      <u val="singleAccounting"/>
      <sz val="11"/>
      <name val="Cambria"/>
      <family val="1"/>
    </font>
    <font>
      <b/>
      <u val="singleAccounting"/>
      <sz val="11"/>
      <name val="Cambria"/>
      <family val="1"/>
    </font>
    <font>
      <sz val="11"/>
      <color indexed="10"/>
      <name val="Cambria"/>
      <family val="1"/>
    </font>
    <font>
      <sz val="11"/>
      <color indexed="8"/>
      <name val="Cambria"/>
      <family val="1"/>
    </font>
    <font>
      <b/>
      <u val="doubleAccounting"/>
      <sz val="12"/>
      <name val="Cambria"/>
      <family val="1"/>
    </font>
    <font>
      <b/>
      <sz val="16"/>
      <name val="Cambria"/>
      <family val="1"/>
    </font>
    <font>
      <b/>
      <u val="single"/>
      <sz val="11"/>
      <name val="Cambria"/>
      <family val="1"/>
    </font>
    <font>
      <sz val="12"/>
      <name val="Calibri"/>
      <family val="2"/>
    </font>
    <font>
      <b/>
      <u val="single"/>
      <sz val="11"/>
      <name val="Calibri"/>
      <family val="2"/>
    </font>
    <font>
      <i/>
      <sz val="11"/>
      <name val="Calibri"/>
      <family val="2"/>
    </font>
    <font>
      <u val="singleAccounting"/>
      <sz val="11"/>
      <name val="Calibri"/>
      <family val="2"/>
    </font>
    <font>
      <b/>
      <u val="singleAccounting"/>
      <sz val="11"/>
      <name val="Calibri"/>
      <family val="2"/>
    </font>
    <font>
      <b/>
      <u val="single"/>
      <sz val="12"/>
      <color indexed="8"/>
      <name val="Calibri"/>
      <family val="2"/>
    </font>
    <font>
      <b/>
      <sz val="12"/>
      <name val="Calibri"/>
      <family val="2"/>
    </font>
    <font>
      <b/>
      <sz val="12"/>
      <color indexed="8"/>
      <name val="Calibri"/>
      <family val="2"/>
    </font>
    <font>
      <sz val="12"/>
      <color indexed="8"/>
      <name val="Calibri"/>
      <family val="2"/>
    </font>
    <font>
      <sz val="12"/>
      <color indexed="9"/>
      <name val="Calibri"/>
      <family val="2"/>
    </font>
    <font>
      <b/>
      <u val="singleAccounting"/>
      <sz val="12"/>
      <color indexed="8"/>
      <name val="Calibri"/>
      <family val="2"/>
    </font>
    <font>
      <b/>
      <sz val="10"/>
      <name val="Calibri"/>
      <family val="2"/>
    </font>
    <font>
      <u val="single"/>
      <sz val="11"/>
      <name val="Calibri"/>
      <family val="2"/>
    </font>
    <font>
      <sz val="10"/>
      <name val="Calibri"/>
      <family val="2"/>
    </font>
    <font>
      <b/>
      <u val="doubleAccounting"/>
      <sz val="11"/>
      <name val="Calibri"/>
      <family val="2"/>
    </font>
    <font>
      <b/>
      <sz val="22"/>
      <color indexed="10"/>
      <name val="Calibri"/>
      <family val="2"/>
    </font>
    <font>
      <b/>
      <sz val="26"/>
      <color indexed="10"/>
      <name val="Calibri"/>
      <family val="2"/>
    </font>
    <font>
      <b/>
      <sz val="12"/>
      <color indexed="10"/>
      <name val="Calibri"/>
      <family val="2"/>
    </font>
    <font>
      <sz val="12"/>
      <color indexed="10"/>
      <name val="Calibri"/>
      <family val="2"/>
    </font>
    <font>
      <b/>
      <sz val="12"/>
      <color indexed="8"/>
      <name val="Cambria"/>
      <family val="1"/>
    </font>
    <font>
      <u val="singleAccounting"/>
      <sz val="11"/>
      <color indexed="8"/>
      <name val="Calibri"/>
      <family val="2"/>
    </font>
    <font>
      <b/>
      <sz val="18"/>
      <name val="Cambria"/>
      <family val="1"/>
    </font>
    <font>
      <sz val="18"/>
      <name val="Cambria"/>
      <family val="1"/>
    </font>
    <font>
      <b/>
      <sz val="14"/>
      <name val="Calibri"/>
      <family val="2"/>
    </font>
    <font>
      <b/>
      <sz val="10.5"/>
      <name val="Calibri"/>
      <family val="2"/>
    </font>
    <font>
      <i/>
      <sz val="11"/>
      <name val="Cambria"/>
      <family val="1"/>
    </font>
    <font>
      <b/>
      <sz val="16"/>
      <color indexed="8"/>
      <name val="Arial"/>
      <family val="0"/>
    </font>
    <font>
      <b/>
      <sz val="16"/>
      <color indexed="8"/>
      <name val="Cambria"/>
      <family val="0"/>
    </font>
    <font>
      <b/>
      <sz val="18"/>
      <color indexed="8"/>
      <name val="Cambria"/>
      <family val="0"/>
    </font>
    <font>
      <sz val="10.5"/>
      <color indexed="8"/>
      <name val="Cambria"/>
      <family val="0"/>
    </font>
    <font>
      <b/>
      <sz val="14"/>
      <color indexed="8"/>
      <name val="Cambria"/>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Cambria"/>
      <family val="1"/>
    </font>
    <font>
      <sz val="12"/>
      <color rgb="FFFF0000"/>
      <name val="Times New Roman"/>
      <family val="1"/>
    </font>
    <font>
      <sz val="11"/>
      <color rgb="FFFF0000"/>
      <name val="Cambria"/>
      <family val="1"/>
    </font>
    <font>
      <b/>
      <u val="single"/>
      <sz val="12"/>
      <color theme="1"/>
      <name val="Calibri"/>
      <family val="2"/>
    </font>
    <font>
      <b/>
      <sz val="12"/>
      <color theme="1"/>
      <name val="Calibri"/>
      <family val="2"/>
    </font>
    <font>
      <sz val="12"/>
      <color theme="1"/>
      <name val="Calibri"/>
      <family val="2"/>
    </font>
    <font>
      <sz val="12"/>
      <color theme="0"/>
      <name val="Calibri"/>
      <family val="2"/>
    </font>
    <font>
      <b/>
      <u val="singleAccounting"/>
      <sz val="12"/>
      <color theme="1"/>
      <name val="Calibri"/>
      <family val="2"/>
    </font>
    <font>
      <b/>
      <sz val="22"/>
      <color rgb="FFFF0000"/>
      <name val="Calibri"/>
      <family val="2"/>
    </font>
    <font>
      <b/>
      <sz val="26"/>
      <color rgb="FFFF0000"/>
      <name val="Calibri"/>
      <family val="2"/>
    </font>
    <font>
      <b/>
      <sz val="12"/>
      <color rgb="FFFF0000"/>
      <name val="Calibri"/>
      <family val="2"/>
    </font>
    <font>
      <sz val="12"/>
      <color rgb="FFFF0000"/>
      <name val="Calibri"/>
      <family val="2"/>
    </font>
    <font>
      <sz val="12"/>
      <color theme="1"/>
      <name val="Cambria"/>
      <family val="1"/>
    </font>
    <font>
      <b/>
      <sz val="12"/>
      <color theme="1"/>
      <name val="Cambria"/>
      <family val="1"/>
    </font>
    <font>
      <u val="singleAccounting"/>
      <sz val="11"/>
      <color theme="1"/>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style="thin"/>
      <top style="thin"/>
      <bottom/>
    </border>
    <border>
      <left/>
      <right/>
      <top style="thin"/>
      <bottom/>
    </border>
    <border>
      <left/>
      <right style="thin"/>
      <top style="thin"/>
      <bottom/>
    </border>
    <border>
      <left style="thin"/>
      <right/>
      <top/>
      <bottom/>
    </border>
    <border>
      <left style="thin"/>
      <right style="thin"/>
      <top/>
      <bottom/>
    </border>
    <border>
      <left/>
      <right/>
      <top/>
      <bottom style="thin"/>
    </border>
    <border>
      <left/>
      <right style="thin"/>
      <top/>
      <bottom style="thin"/>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style="thin"/>
      <bottom style="thin"/>
    </border>
    <border>
      <left/>
      <right style="thin"/>
      <top/>
      <bottom/>
    </border>
    <border>
      <left style="medium"/>
      <right style="medium"/>
      <top/>
      <bottom/>
    </border>
    <border>
      <left/>
      <right/>
      <top style="thin"/>
      <bottom style="double"/>
    </border>
    <border>
      <left style="thin"/>
      <right style="thin"/>
      <top style="thin"/>
      <bottom style="double"/>
    </border>
    <border>
      <left/>
      <right/>
      <top/>
      <bottom style="double"/>
    </border>
    <border>
      <left/>
      <right style="thin"/>
      <top style="thin"/>
      <bottom style="thin"/>
    </border>
    <border>
      <left>
        <color indexed="63"/>
      </left>
      <right style="thin">
        <color rgb="FF000000"/>
      </right>
      <top style="thin"/>
      <bottom style="thin"/>
    </border>
    <border>
      <left style="thin">
        <color rgb="FF000000"/>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7"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881">
    <xf numFmtId="0" fontId="0" fillId="0" borderId="0" xfId="0" applyAlignment="1">
      <alignment/>
    </xf>
    <xf numFmtId="0" fontId="28" fillId="0" borderId="0" xfId="0" applyFont="1" applyBorder="1" applyAlignment="1">
      <alignment/>
    </xf>
    <xf numFmtId="0" fontId="29" fillId="0" borderId="0" xfId="0" applyFont="1" applyBorder="1" applyAlignment="1">
      <alignment horizontal="center"/>
    </xf>
    <xf numFmtId="0" fontId="28" fillId="0" borderId="0" xfId="0" applyFont="1" applyAlignment="1">
      <alignment/>
    </xf>
    <xf numFmtId="0" fontId="29" fillId="0" borderId="0" xfId="0" applyFont="1" applyBorder="1" applyAlignment="1">
      <alignment/>
    </xf>
    <xf numFmtId="172" fontId="30" fillId="0" borderId="0" xfId="42" applyNumberFormat="1" applyFont="1" applyBorder="1" applyAlignment="1">
      <alignment horizontal="center"/>
    </xf>
    <xf numFmtId="2" fontId="28" fillId="0" borderId="0" xfId="0" applyNumberFormat="1" applyFont="1" applyBorder="1" applyAlignment="1">
      <alignment horizontal="center"/>
    </xf>
    <xf numFmtId="172" fontId="28" fillId="0" borderId="0" xfId="42" applyNumberFormat="1" applyFont="1" applyBorder="1" applyAlignment="1">
      <alignment/>
    </xf>
    <xf numFmtId="172" fontId="29" fillId="0" borderId="0" xfId="42" applyNumberFormat="1" applyFont="1" applyBorder="1" applyAlignment="1">
      <alignment/>
    </xf>
    <xf numFmtId="172" fontId="31" fillId="0" borderId="0" xfId="42" applyNumberFormat="1" applyFont="1" applyBorder="1" applyAlignment="1">
      <alignment/>
    </xf>
    <xf numFmtId="172" fontId="28" fillId="0" borderId="0" xfId="0" applyNumberFormat="1" applyFont="1" applyBorder="1" applyAlignment="1">
      <alignment/>
    </xf>
    <xf numFmtId="172" fontId="29" fillId="0" borderId="0" xfId="0" applyNumberFormat="1" applyFont="1" applyBorder="1" applyAlignment="1">
      <alignment/>
    </xf>
    <xf numFmtId="172" fontId="32" fillId="0" borderId="0" xfId="42" applyNumberFormat="1" applyFont="1" applyBorder="1" applyAlignment="1">
      <alignment/>
    </xf>
    <xf numFmtId="43" fontId="29" fillId="0" borderId="0" xfId="42" applyFont="1" applyBorder="1" applyAlignment="1">
      <alignment/>
    </xf>
    <xf numFmtId="0" fontId="28" fillId="0" borderId="0" xfId="0" applyFont="1" applyFill="1" applyBorder="1" applyAlignment="1">
      <alignment vertical="center"/>
    </xf>
    <xf numFmtId="43" fontId="28" fillId="0" borderId="0" xfId="42" applyFont="1" applyAlignment="1">
      <alignment horizontal="center"/>
    </xf>
    <xf numFmtId="175" fontId="106" fillId="0" borderId="0" xfId="0" applyNumberFormat="1" applyFont="1" applyFill="1" applyBorder="1" applyAlignment="1">
      <alignment horizontal="left"/>
    </xf>
    <xf numFmtId="0" fontId="34" fillId="0" borderId="0" xfId="0" applyFont="1" applyBorder="1" applyAlignment="1">
      <alignment/>
    </xf>
    <xf numFmtId="0" fontId="28" fillId="0" borderId="0" xfId="0" applyFont="1" applyBorder="1" applyAlignment="1" quotePrefix="1">
      <alignment horizontal="left"/>
    </xf>
    <xf numFmtId="0" fontId="35" fillId="0" borderId="0" xfId="0" applyFont="1" applyBorder="1" applyAlignment="1">
      <alignment/>
    </xf>
    <xf numFmtId="175" fontId="106" fillId="0" borderId="0" xfId="0" applyNumberFormat="1" applyFont="1" applyFill="1" applyBorder="1" applyAlignment="1">
      <alignment/>
    </xf>
    <xf numFmtId="0" fontId="29" fillId="0" borderId="0" xfId="0" applyFont="1" applyAlignment="1">
      <alignment/>
    </xf>
    <xf numFmtId="0" fontId="29" fillId="0" borderId="0" xfId="0" applyFont="1" applyBorder="1" applyAlignment="1">
      <alignment horizontal="left" vertical="center"/>
    </xf>
    <xf numFmtId="172" fontId="29" fillId="0" borderId="0" xfId="42" applyNumberFormat="1" applyFont="1" applyBorder="1" applyAlignment="1">
      <alignment horizontal="center"/>
    </xf>
    <xf numFmtId="0" fontId="29" fillId="0" borderId="0" xfId="0" applyFont="1" applyAlignment="1">
      <alignment/>
    </xf>
    <xf numFmtId="172" fontId="30" fillId="0" borderId="0" xfId="42" applyNumberFormat="1" applyFont="1" applyAlignment="1">
      <alignment horizontal="center"/>
    </xf>
    <xf numFmtId="0" fontId="35" fillId="0" borderId="0" xfId="0" applyFont="1" applyAlignment="1">
      <alignment/>
    </xf>
    <xf numFmtId="172" fontId="35" fillId="0" borderId="0" xfId="0" applyNumberFormat="1" applyFont="1" applyAlignment="1">
      <alignment/>
    </xf>
    <xf numFmtId="172" fontId="28" fillId="0" borderId="0" xfId="0" applyNumberFormat="1" applyFont="1" applyAlignment="1">
      <alignment/>
    </xf>
    <xf numFmtId="0" fontId="28" fillId="0" borderId="0" xfId="0" applyFont="1" applyBorder="1" applyAlignment="1">
      <alignment/>
    </xf>
    <xf numFmtId="0" fontId="36" fillId="0" borderId="0" xfId="0" applyFont="1" applyAlignment="1">
      <alignment/>
    </xf>
    <xf numFmtId="49" fontId="36" fillId="0" borderId="0" xfId="0" applyNumberFormat="1" applyFont="1" applyAlignment="1">
      <alignment/>
    </xf>
    <xf numFmtId="0" fontId="37" fillId="0" borderId="0" xfId="0" applyFont="1" applyAlignment="1">
      <alignment/>
    </xf>
    <xf numFmtId="0" fontId="38" fillId="0" borderId="0" xfId="0" applyFont="1" applyAlignment="1" quotePrefix="1">
      <alignment horizontal="center"/>
    </xf>
    <xf numFmtId="0" fontId="38" fillId="0" borderId="0" xfId="0" applyFont="1" applyAlignment="1">
      <alignment horizontal="center"/>
    </xf>
    <xf numFmtId="49" fontId="36" fillId="0" borderId="0" xfId="0" applyNumberFormat="1" applyFont="1" applyAlignment="1">
      <alignment horizontal="center"/>
    </xf>
    <xf numFmtId="0" fontId="39" fillId="0" borderId="0" xfId="0" applyFont="1" applyAlignment="1">
      <alignment/>
    </xf>
    <xf numFmtId="0" fontId="37" fillId="0" borderId="0" xfId="0" applyFont="1" applyBorder="1" applyAlignment="1">
      <alignment/>
    </xf>
    <xf numFmtId="0" fontId="39" fillId="0" borderId="0" xfId="0" applyFont="1" applyAlignment="1">
      <alignment horizontal="center"/>
    </xf>
    <xf numFmtId="49" fontId="36" fillId="0" borderId="0" xfId="42" applyNumberFormat="1" applyFont="1" applyAlignment="1">
      <alignment horizontal="center"/>
    </xf>
    <xf numFmtId="0" fontId="37" fillId="0" borderId="10" xfId="0" applyFont="1" applyBorder="1" applyAlignment="1">
      <alignment/>
    </xf>
    <xf numFmtId="0" fontId="37" fillId="0" borderId="11" xfId="0" applyFont="1" applyBorder="1" applyAlignment="1">
      <alignment horizontal="center"/>
    </xf>
    <xf numFmtId="0" fontId="37" fillId="0" borderId="12" xfId="0" applyFont="1" applyBorder="1" applyAlignment="1">
      <alignment/>
    </xf>
    <xf numFmtId="0" fontId="39" fillId="0" borderId="12" xfId="0" applyFont="1" applyBorder="1" applyAlignment="1">
      <alignment horizontal="center"/>
    </xf>
    <xf numFmtId="0" fontId="37" fillId="0" borderId="13" xfId="0" applyFont="1" applyBorder="1" applyAlignment="1">
      <alignment/>
    </xf>
    <xf numFmtId="0" fontId="39" fillId="0" borderId="12" xfId="0" applyFont="1" applyBorder="1" applyAlignment="1">
      <alignment/>
    </xf>
    <xf numFmtId="0" fontId="39" fillId="0" borderId="14"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xf>
    <xf numFmtId="0" fontId="37" fillId="0" borderId="16" xfId="0" applyFont="1" applyBorder="1" applyAlignment="1">
      <alignment horizontal="center"/>
    </xf>
    <xf numFmtId="0" fontId="37" fillId="0" borderId="17" xfId="0" applyFont="1" applyBorder="1" applyAlignment="1">
      <alignment horizontal="center"/>
    </xf>
    <xf numFmtId="0" fontId="36" fillId="0" borderId="17" xfId="0" applyFont="1" applyBorder="1" applyAlignment="1">
      <alignment/>
    </xf>
    <xf numFmtId="0" fontId="37" fillId="0" borderId="14" xfId="0" applyFont="1" applyBorder="1" applyAlignment="1">
      <alignment horizontal="center"/>
    </xf>
    <xf numFmtId="0" fontId="37" fillId="0" borderId="15" xfId="0" applyFont="1" applyBorder="1" applyAlignment="1" quotePrefix="1">
      <alignment horizontal="center"/>
    </xf>
    <xf numFmtId="0" fontId="37" fillId="0" borderId="18" xfId="0" applyFont="1" applyBorder="1" applyAlignment="1">
      <alignment horizontal="center"/>
    </xf>
    <xf numFmtId="0" fontId="37" fillId="0" borderId="19" xfId="0" applyFont="1" applyBorder="1" applyAlignment="1">
      <alignment horizontal="center"/>
    </xf>
    <xf numFmtId="172" fontId="37" fillId="0" borderId="19" xfId="42" applyNumberFormat="1" applyFont="1" applyBorder="1" applyAlignment="1">
      <alignment horizontal="center"/>
    </xf>
    <xf numFmtId="0" fontId="37" fillId="0" borderId="14" xfId="0" applyFont="1" applyBorder="1" applyAlignment="1">
      <alignment/>
    </xf>
    <xf numFmtId="172" fontId="37" fillId="0" borderId="15" xfId="42" applyNumberFormat="1" applyFont="1" applyBorder="1" applyAlignment="1">
      <alignment/>
    </xf>
    <xf numFmtId="172" fontId="37" fillId="0" borderId="15" xfId="42" applyNumberFormat="1" applyFont="1" applyBorder="1" applyAlignment="1">
      <alignment horizontal="right"/>
    </xf>
    <xf numFmtId="0" fontId="37" fillId="0" borderId="15" xfId="0" applyFont="1" applyBorder="1" applyAlignment="1">
      <alignment/>
    </xf>
    <xf numFmtId="0" fontId="37" fillId="0" borderId="19" xfId="0" applyFont="1" applyBorder="1" applyAlignment="1">
      <alignment/>
    </xf>
    <xf numFmtId="172" fontId="37" fillId="0" borderId="19" xfId="42" applyNumberFormat="1" applyFont="1" applyBorder="1" applyAlignment="1">
      <alignment/>
    </xf>
    <xf numFmtId="0" fontId="37" fillId="0" borderId="20" xfId="0" applyFont="1" applyBorder="1" applyAlignment="1">
      <alignment/>
    </xf>
    <xf numFmtId="0" fontId="37" fillId="0" borderId="21" xfId="0" applyFont="1" applyBorder="1" applyAlignment="1">
      <alignment/>
    </xf>
    <xf numFmtId="172" fontId="37" fillId="0" borderId="21" xfId="42" applyNumberFormat="1" applyFont="1" applyBorder="1" applyAlignment="1">
      <alignment/>
    </xf>
    <xf numFmtId="0" fontId="37" fillId="0" borderId="21" xfId="0" applyFont="1" applyBorder="1" applyAlignment="1">
      <alignment horizontal="left"/>
    </xf>
    <xf numFmtId="172" fontId="37" fillId="0" borderId="22" xfId="42" applyNumberFormat="1" applyFont="1" applyBorder="1" applyAlignment="1">
      <alignment/>
    </xf>
    <xf numFmtId="172" fontId="37" fillId="0" borderId="0" xfId="42" applyNumberFormat="1" applyFont="1" applyBorder="1" applyAlignment="1">
      <alignment/>
    </xf>
    <xf numFmtId="172" fontId="37" fillId="0" borderId="0" xfId="0" applyNumberFormat="1" applyFont="1" applyBorder="1" applyAlignment="1">
      <alignment/>
    </xf>
    <xf numFmtId="172" fontId="37" fillId="0" borderId="0" xfId="42" applyNumberFormat="1" applyFont="1" applyAlignment="1">
      <alignment/>
    </xf>
    <xf numFmtId="0" fontId="28" fillId="0" borderId="23" xfId="0" applyFont="1" applyBorder="1" applyAlignment="1">
      <alignment/>
    </xf>
    <xf numFmtId="172" fontId="39" fillId="0" borderId="21" xfId="42" applyNumberFormat="1" applyFont="1" applyBorder="1" applyAlignment="1">
      <alignment horizontal="center"/>
    </xf>
    <xf numFmtId="172" fontId="39" fillId="0" borderId="0" xfId="42" applyNumberFormat="1" applyFont="1" applyBorder="1" applyAlignment="1">
      <alignment horizontal="center"/>
    </xf>
    <xf numFmtId="172" fontId="38" fillId="0" borderId="11" xfId="42" applyNumberFormat="1" applyFont="1" applyBorder="1" applyAlignment="1">
      <alignment horizontal="center"/>
    </xf>
    <xf numFmtId="172" fontId="38" fillId="0" borderId="23" xfId="42" applyNumberFormat="1" applyFont="1" applyBorder="1" applyAlignment="1">
      <alignment horizontal="center"/>
    </xf>
    <xf numFmtId="172" fontId="38" fillId="0" borderId="0" xfId="42" applyNumberFormat="1" applyFont="1" applyBorder="1" applyAlignment="1">
      <alignment horizontal="center"/>
    </xf>
    <xf numFmtId="0" fontId="37" fillId="0" borderId="0" xfId="0" applyFont="1" applyAlignment="1" quotePrefix="1">
      <alignment horizontal="left"/>
    </xf>
    <xf numFmtId="172" fontId="37" fillId="0" borderId="23" xfId="42" applyNumberFormat="1" applyFont="1" applyBorder="1" applyAlignment="1">
      <alignment/>
    </xf>
    <xf numFmtId="0" fontId="34" fillId="0" borderId="23" xfId="0" applyFont="1" applyBorder="1" applyAlignment="1">
      <alignment/>
    </xf>
    <xf numFmtId="172" fontId="40" fillId="0" borderId="15" xfId="42" applyNumberFormat="1" applyFont="1" applyBorder="1" applyAlignment="1">
      <alignment/>
    </xf>
    <xf numFmtId="172" fontId="40" fillId="0" borderId="23" xfId="42" applyNumberFormat="1" applyFont="1" applyBorder="1" applyAlignment="1">
      <alignment/>
    </xf>
    <xf numFmtId="172" fontId="40" fillId="0" borderId="0" xfId="42" applyNumberFormat="1" applyFont="1" applyBorder="1" applyAlignment="1">
      <alignment/>
    </xf>
    <xf numFmtId="172" fontId="41" fillId="0" borderId="19" xfId="42" applyNumberFormat="1" applyFont="1" applyBorder="1" applyAlignment="1">
      <alignment/>
    </xf>
    <xf numFmtId="172" fontId="39" fillId="0" borderId="0" xfId="42" applyNumberFormat="1" applyFont="1" applyBorder="1" applyAlignment="1">
      <alignment/>
    </xf>
    <xf numFmtId="0" fontId="28" fillId="0" borderId="24" xfId="0" applyFont="1" applyBorder="1" applyAlignment="1">
      <alignment/>
    </xf>
    <xf numFmtId="172" fontId="39" fillId="0" borderId="21" xfId="42" applyNumberFormat="1" applyFont="1" applyBorder="1" applyAlignment="1">
      <alignment/>
    </xf>
    <xf numFmtId="0" fontId="28" fillId="0" borderId="0" xfId="0" applyFont="1" applyBorder="1" applyAlignment="1">
      <alignment/>
    </xf>
    <xf numFmtId="0" fontId="28" fillId="0" borderId="0" xfId="0" applyFont="1" applyAlignment="1">
      <alignment/>
    </xf>
    <xf numFmtId="172" fontId="28" fillId="0" borderId="15" xfId="42" applyNumberFormat="1" applyFont="1" applyBorder="1" applyAlignment="1">
      <alignment/>
    </xf>
    <xf numFmtId="172" fontId="28" fillId="0" borderId="19" xfId="42" applyNumberFormat="1" applyFont="1" applyBorder="1" applyAlignment="1">
      <alignment/>
    </xf>
    <xf numFmtId="172" fontId="28" fillId="0" borderId="0" xfId="0" applyNumberFormat="1" applyFont="1" applyAlignment="1">
      <alignment/>
    </xf>
    <xf numFmtId="1" fontId="28" fillId="0" borderId="0" xfId="0" applyNumberFormat="1" applyFont="1" applyAlignment="1">
      <alignment/>
    </xf>
    <xf numFmtId="0" fontId="28" fillId="0" borderId="19" xfId="0" applyFont="1" applyBorder="1" applyAlignment="1">
      <alignment/>
    </xf>
    <xf numFmtId="172" fontId="0" fillId="0" borderId="0" xfId="42" applyNumberFormat="1" applyFont="1" applyAlignment="1">
      <alignment/>
    </xf>
    <xf numFmtId="172" fontId="0" fillId="0" borderId="25" xfId="42" applyNumberFormat="1" applyFont="1" applyBorder="1" applyAlignment="1">
      <alignment/>
    </xf>
    <xf numFmtId="172" fontId="0" fillId="0" borderId="21" xfId="42" applyNumberFormat="1" applyFont="1" applyBorder="1" applyAlignment="1">
      <alignment/>
    </xf>
    <xf numFmtId="0" fontId="0" fillId="0" borderId="0" xfId="0" applyFont="1" applyAlignment="1">
      <alignment/>
    </xf>
    <xf numFmtId="172" fontId="5" fillId="0" borderId="26" xfId="42" applyNumberFormat="1" applyFont="1" applyBorder="1" applyAlignment="1">
      <alignment/>
    </xf>
    <xf numFmtId="172" fontId="5" fillId="0" borderId="21" xfId="42" applyNumberFormat="1" applyFont="1" applyBorder="1" applyAlignment="1">
      <alignment/>
    </xf>
    <xf numFmtId="172" fontId="5" fillId="0" borderId="0" xfId="42" applyNumberFormat="1"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xf>
    <xf numFmtId="0" fontId="28" fillId="0" borderId="0" xfId="0" applyFont="1" applyBorder="1" applyAlignment="1">
      <alignment horizontal="left"/>
    </xf>
    <xf numFmtId="175" fontId="28" fillId="0" borderId="0" xfId="0" applyNumberFormat="1" applyFont="1" applyFill="1" applyBorder="1" applyAlignment="1">
      <alignment/>
    </xf>
    <xf numFmtId="0" fontId="28" fillId="0" borderId="0" xfId="0" applyFont="1" applyFill="1" applyBorder="1" applyAlignment="1">
      <alignment horizontal="left"/>
    </xf>
    <xf numFmtId="0" fontId="28" fillId="0" borderId="0" xfId="0" applyFont="1" applyAlignment="1">
      <alignment horizontal="left"/>
    </xf>
    <xf numFmtId="0" fontId="28" fillId="0" borderId="0" xfId="0" applyFont="1" applyAlignment="1">
      <alignment/>
    </xf>
    <xf numFmtId="0" fontId="28" fillId="0" borderId="0" xfId="0" applyFont="1" applyAlignment="1">
      <alignment horizontal="center"/>
    </xf>
    <xf numFmtId="0" fontId="28" fillId="0" borderId="0" xfId="0" applyFont="1" applyBorder="1" applyAlignment="1">
      <alignment vertical="top"/>
    </xf>
    <xf numFmtId="0" fontId="29" fillId="0" borderId="0" xfId="0" applyFont="1" applyBorder="1" applyAlignment="1">
      <alignment/>
    </xf>
    <xf numFmtId="0" fontId="28" fillId="33" borderId="0" xfId="0" applyFont="1" applyFill="1" applyAlignment="1">
      <alignment/>
    </xf>
    <xf numFmtId="0" fontId="28" fillId="0" borderId="0" xfId="0" applyFont="1" applyFill="1" applyBorder="1" applyAlignment="1">
      <alignment horizontal="right"/>
    </xf>
    <xf numFmtId="0" fontId="28" fillId="0" borderId="0" xfId="0" applyFont="1" applyAlignment="1">
      <alignment horizontal="center"/>
    </xf>
    <xf numFmtId="10" fontId="0" fillId="0" borderId="0" xfId="61" applyNumberFormat="1" applyFont="1" applyAlignment="1">
      <alignment/>
    </xf>
    <xf numFmtId="0" fontId="28" fillId="0" borderId="0" xfId="0" applyFont="1" applyFill="1" applyBorder="1" applyAlignment="1">
      <alignment horizontal="center"/>
    </xf>
    <xf numFmtId="0" fontId="29" fillId="0" borderId="0" xfId="0" applyFont="1" applyAlignment="1">
      <alignment horizontal="center"/>
    </xf>
    <xf numFmtId="0" fontId="28" fillId="0" borderId="0" xfId="0" applyFont="1" applyAlignment="1">
      <alignment horizontal="center"/>
    </xf>
    <xf numFmtId="0" fontId="30" fillId="0" borderId="0" xfId="0" applyFont="1" applyAlignment="1">
      <alignment/>
    </xf>
    <xf numFmtId="0" fontId="28" fillId="0" borderId="0" xfId="0" applyFont="1" applyAlignment="1">
      <alignment vertical="center"/>
    </xf>
    <xf numFmtId="0" fontId="29" fillId="0" borderId="0" xfId="0" applyFont="1" applyAlignment="1">
      <alignment vertical="center"/>
    </xf>
    <xf numFmtId="172" fontId="28" fillId="0" borderId="11" xfId="42" applyNumberFormat="1" applyFont="1" applyBorder="1" applyAlignment="1">
      <alignment vertical="center"/>
    </xf>
    <xf numFmtId="172" fontId="28" fillId="0" borderId="0" xfId="42" applyNumberFormat="1" applyFont="1" applyBorder="1" applyAlignment="1">
      <alignment vertical="center"/>
    </xf>
    <xf numFmtId="0" fontId="36" fillId="0" borderId="0" xfId="0" applyFont="1" applyAlignment="1">
      <alignment vertical="center"/>
    </xf>
    <xf numFmtId="172" fontId="42" fillId="0" borderId="15" xfId="42" applyNumberFormat="1" applyFont="1" applyBorder="1" applyAlignment="1">
      <alignment vertical="center"/>
    </xf>
    <xf numFmtId="172" fontId="28" fillId="0" borderId="0" xfId="0" applyNumberFormat="1" applyFont="1" applyAlignment="1">
      <alignment vertical="center"/>
    </xf>
    <xf numFmtId="172" fontId="42" fillId="0" borderId="15" xfId="42" applyNumberFormat="1" applyFont="1" applyBorder="1" applyAlignment="1">
      <alignment horizontal="center" vertical="center"/>
    </xf>
    <xf numFmtId="0" fontId="42" fillId="0" borderId="0" xfId="0" applyFont="1" applyAlignment="1">
      <alignment horizontal="left" vertical="center"/>
    </xf>
    <xf numFmtId="0" fontId="36" fillId="0" borderId="0" xfId="0" applyFont="1" applyAlignment="1">
      <alignment horizontal="center" vertical="center"/>
    </xf>
    <xf numFmtId="0" fontId="36" fillId="0" borderId="0" xfId="0" applyFont="1" applyFill="1" applyAlignment="1">
      <alignment vertical="center"/>
    </xf>
    <xf numFmtId="0" fontId="42" fillId="0" borderId="0" xfId="0" applyFont="1" applyFill="1" applyBorder="1" applyAlignment="1">
      <alignment vertical="center"/>
    </xf>
    <xf numFmtId="172" fontId="28" fillId="0" borderId="0" xfId="42" applyNumberFormat="1" applyFont="1" applyFill="1" applyBorder="1" applyAlignment="1">
      <alignment vertical="center"/>
    </xf>
    <xf numFmtId="0" fontId="28" fillId="0" borderId="0" xfId="0" applyFont="1" applyBorder="1" applyAlignment="1">
      <alignment vertical="center"/>
    </xf>
    <xf numFmtId="172" fontId="30" fillId="0" borderId="0" xfId="42" applyNumberFormat="1" applyFont="1" applyBorder="1" applyAlignment="1">
      <alignment horizontal="center" vertical="center"/>
    </xf>
    <xf numFmtId="3" fontId="28" fillId="0" borderId="0" xfId="0" applyNumberFormat="1" applyFont="1" applyBorder="1" applyAlignment="1">
      <alignment vertical="center"/>
    </xf>
    <xf numFmtId="172" fontId="28" fillId="0" borderId="0" xfId="0" applyNumberFormat="1" applyFont="1" applyBorder="1" applyAlignment="1">
      <alignment vertical="center"/>
    </xf>
    <xf numFmtId="172" fontId="29" fillId="0" borderId="0" xfId="42" applyNumberFormat="1" applyFont="1" applyBorder="1" applyAlignment="1">
      <alignment vertical="center"/>
    </xf>
    <xf numFmtId="0" fontId="29" fillId="0" borderId="0" xfId="0" applyFont="1" applyAlignment="1" quotePrefix="1">
      <alignment horizontal="left" vertical="center"/>
    </xf>
    <xf numFmtId="0" fontId="28" fillId="0" borderId="0" xfId="0" applyFont="1" applyAlignment="1" quotePrefix="1">
      <alignment vertical="center" wrapText="1"/>
    </xf>
    <xf numFmtId="0" fontId="29" fillId="0" borderId="0" xfId="0" applyFont="1" applyBorder="1" applyAlignment="1">
      <alignment vertical="center"/>
    </xf>
    <xf numFmtId="43" fontId="29" fillId="0" borderId="0" xfId="42" applyFont="1" applyBorder="1" applyAlignment="1">
      <alignment horizontal="left" vertical="center"/>
    </xf>
    <xf numFmtId="1" fontId="28" fillId="0" borderId="0" xfId="0" applyNumberFormat="1" applyFont="1" applyAlignment="1">
      <alignment vertical="center"/>
    </xf>
    <xf numFmtId="172" fontId="0" fillId="34" borderId="0" xfId="42" applyNumberFormat="1" applyFont="1" applyFill="1" applyAlignment="1">
      <alignment/>
    </xf>
    <xf numFmtId="172" fontId="107" fillId="33" borderId="0" xfId="42" applyNumberFormat="1" applyFont="1" applyFill="1" applyAlignment="1">
      <alignment/>
    </xf>
    <xf numFmtId="172" fontId="107" fillId="0" borderId="0" xfId="42" applyNumberFormat="1" applyFont="1" applyAlignment="1">
      <alignment/>
    </xf>
    <xf numFmtId="0" fontId="5" fillId="0" borderId="21" xfId="42" applyNumberFormat="1" applyFont="1" applyBorder="1" applyAlignment="1">
      <alignment/>
    </xf>
    <xf numFmtId="173" fontId="0" fillId="0" borderId="0" xfId="42" applyNumberFormat="1" applyFont="1" applyAlignment="1">
      <alignment/>
    </xf>
    <xf numFmtId="0" fontId="5" fillId="0" borderId="0" xfId="0" applyFont="1" applyAlignment="1">
      <alignment horizontal="center"/>
    </xf>
    <xf numFmtId="173" fontId="5" fillId="0" borderId="0" xfId="42" applyNumberFormat="1" applyFont="1" applyAlignment="1">
      <alignment/>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vertical="center"/>
    </xf>
    <xf numFmtId="172" fontId="0" fillId="0" borderId="0" xfId="42" applyNumberFormat="1" applyFont="1" applyAlignment="1">
      <alignment vertical="center"/>
    </xf>
    <xf numFmtId="173" fontId="5" fillId="0" borderId="21" xfId="42" applyNumberFormat="1" applyFont="1" applyBorder="1" applyAlignment="1">
      <alignment/>
    </xf>
    <xf numFmtId="9" fontId="0" fillId="0" borderId="0" xfId="61" applyFont="1" applyAlignment="1">
      <alignment horizontal="center"/>
    </xf>
    <xf numFmtId="0" fontId="0" fillId="0" borderId="0" xfId="0" applyAlignment="1">
      <alignment wrapText="1"/>
    </xf>
    <xf numFmtId="0" fontId="29" fillId="0" borderId="0" xfId="0" applyFont="1" applyBorder="1" applyAlignment="1">
      <alignment horizontal="left"/>
    </xf>
    <xf numFmtId="0" fontId="29" fillId="0" borderId="0" xfId="0" applyFont="1" applyBorder="1" applyAlignment="1" quotePrefix="1">
      <alignment horizontal="center" vertical="center" wrapText="1"/>
    </xf>
    <xf numFmtId="43" fontId="28" fillId="0" borderId="0" xfId="42" applyFont="1" applyBorder="1" applyAlignment="1">
      <alignment horizontal="center"/>
    </xf>
    <xf numFmtId="172" fontId="28" fillId="0" borderId="0" xfId="42" applyNumberFormat="1" applyFont="1" applyBorder="1" applyAlignment="1">
      <alignment horizontal="right"/>
    </xf>
    <xf numFmtId="9" fontId="28" fillId="0" borderId="0" xfId="0" applyNumberFormat="1" applyFont="1" applyBorder="1" applyAlignment="1">
      <alignment horizontal="center"/>
    </xf>
    <xf numFmtId="0" fontId="36" fillId="0" borderId="0" xfId="0" applyFont="1" applyBorder="1" applyAlignment="1">
      <alignment vertical="center"/>
    </xf>
    <xf numFmtId="2" fontId="42" fillId="0" borderId="0" xfId="0" applyNumberFormat="1" applyFont="1" applyBorder="1" applyAlignment="1">
      <alignment horizontal="center" vertical="center"/>
    </xf>
    <xf numFmtId="0" fontId="28" fillId="0" borderId="0" xfId="0" applyFont="1" applyFill="1" applyBorder="1" applyAlignment="1">
      <alignment horizontal="center"/>
    </xf>
    <xf numFmtId="172" fontId="28" fillId="0" borderId="0" xfId="42" applyNumberFormat="1" applyFont="1" applyFill="1" applyBorder="1" applyAlignment="1">
      <alignment/>
    </xf>
    <xf numFmtId="43" fontId="28" fillId="0" borderId="0" xfId="42" applyFont="1" applyFill="1" applyBorder="1" applyAlignment="1">
      <alignment/>
    </xf>
    <xf numFmtId="172" fontId="35" fillId="0" borderId="0" xfId="0" applyNumberFormat="1" applyFont="1" applyBorder="1" applyAlignment="1">
      <alignment/>
    </xf>
    <xf numFmtId="0" fontId="44" fillId="0" borderId="0" xfId="0" applyFont="1" applyBorder="1" applyAlignment="1">
      <alignment/>
    </xf>
    <xf numFmtId="0" fontId="28" fillId="0" borderId="12" xfId="0" applyFont="1" applyBorder="1" applyAlignment="1">
      <alignment vertical="top"/>
    </xf>
    <xf numFmtId="0" fontId="28" fillId="0" borderId="16" xfId="0" applyFont="1" applyBorder="1" applyAlignment="1">
      <alignment horizontal="left"/>
    </xf>
    <xf numFmtId="0" fontId="28" fillId="0" borderId="11" xfId="0" applyFont="1" applyBorder="1" applyAlignment="1">
      <alignment vertical="top"/>
    </xf>
    <xf numFmtId="0" fontId="29" fillId="0" borderId="19" xfId="0" applyFont="1" applyBorder="1" applyAlignment="1">
      <alignment horizontal="left"/>
    </xf>
    <xf numFmtId="0" fontId="28" fillId="0" borderId="0" xfId="0" applyFont="1" applyBorder="1" applyAlignment="1">
      <alignment horizontal="left"/>
    </xf>
    <xf numFmtId="0" fontId="29" fillId="0" borderId="0" xfId="0" applyFont="1" applyBorder="1" applyAlignment="1">
      <alignment horizontal="left"/>
    </xf>
    <xf numFmtId="172" fontId="42" fillId="0" borderId="0" xfId="42" applyNumberFormat="1" applyFont="1" applyBorder="1" applyAlignment="1">
      <alignment horizontal="left"/>
    </xf>
    <xf numFmtId="0" fontId="42" fillId="0" borderId="15" xfId="0" applyFont="1" applyBorder="1" applyAlignment="1">
      <alignment vertical="top"/>
    </xf>
    <xf numFmtId="0" fontId="42" fillId="0" borderId="0" xfId="0" applyFont="1" applyBorder="1" applyAlignment="1">
      <alignment vertical="top"/>
    </xf>
    <xf numFmtId="0" fontId="42" fillId="0" borderId="19" xfId="0" applyFont="1" applyBorder="1" applyAlignment="1">
      <alignment/>
    </xf>
    <xf numFmtId="0" fontId="36" fillId="0" borderId="19" xfId="0" applyFont="1" applyBorder="1" applyAlignment="1">
      <alignment horizontal="left"/>
    </xf>
    <xf numFmtId="0" fontId="42" fillId="0" borderId="16" xfId="0" applyFont="1" applyBorder="1" applyAlignment="1">
      <alignment horizontal="left"/>
    </xf>
    <xf numFmtId="172" fontId="42" fillId="0" borderId="19" xfId="42" applyNumberFormat="1" applyFont="1" applyBorder="1" applyAlignment="1">
      <alignment/>
    </xf>
    <xf numFmtId="172" fontId="36" fillId="0" borderId="19" xfId="42" applyNumberFormat="1" applyFont="1" applyBorder="1" applyAlignment="1">
      <alignment/>
    </xf>
    <xf numFmtId="172" fontId="42" fillId="0" borderId="11" xfId="42" applyNumberFormat="1" applyFont="1" applyBorder="1" applyAlignment="1">
      <alignment horizontal="left"/>
    </xf>
    <xf numFmtId="0" fontId="29" fillId="0" borderId="15" xfId="0" applyFont="1" applyBorder="1" applyAlignment="1">
      <alignment horizontal="left"/>
    </xf>
    <xf numFmtId="172" fontId="42" fillId="0" borderId="11" xfId="42" applyNumberFormat="1" applyFont="1" applyBorder="1" applyAlignment="1">
      <alignment/>
    </xf>
    <xf numFmtId="172" fontId="42" fillId="0" borderId="15" xfId="42" applyNumberFormat="1" applyFont="1" applyBorder="1" applyAlignment="1">
      <alignment/>
    </xf>
    <xf numFmtId="0" fontId="36" fillId="0" borderId="22" xfId="0" applyFont="1" applyBorder="1" applyAlignment="1">
      <alignment/>
    </xf>
    <xf numFmtId="172" fontId="36" fillId="0" borderId="21" xfId="0" applyNumberFormat="1" applyFont="1" applyBorder="1" applyAlignment="1">
      <alignment horizontal="left"/>
    </xf>
    <xf numFmtId="172" fontId="36" fillId="0" borderId="22" xfId="0" applyNumberFormat="1" applyFont="1" applyBorder="1" applyAlignment="1">
      <alignment horizontal="left"/>
    </xf>
    <xf numFmtId="172" fontId="36" fillId="0" borderId="21" xfId="42" applyNumberFormat="1" applyFont="1" applyBorder="1" applyAlignment="1">
      <alignment/>
    </xf>
    <xf numFmtId="172" fontId="44" fillId="0" borderId="0" xfId="42" applyNumberFormat="1" applyFont="1" applyBorder="1" applyAlignment="1">
      <alignment/>
    </xf>
    <xf numFmtId="172" fontId="36" fillId="0" borderId="0" xfId="42" applyNumberFormat="1" applyFont="1" applyBorder="1" applyAlignment="1">
      <alignment/>
    </xf>
    <xf numFmtId="0" fontId="36" fillId="0" borderId="0" xfId="0" applyFont="1" applyBorder="1" applyAlignment="1">
      <alignment/>
    </xf>
    <xf numFmtId="0" fontId="28" fillId="0" borderId="0" xfId="0" applyFont="1" applyAlignment="1">
      <alignment horizontal="left"/>
    </xf>
    <xf numFmtId="172" fontId="29" fillId="0" borderId="14" xfId="42" applyNumberFormat="1" applyFont="1" applyBorder="1" applyAlignment="1">
      <alignment/>
    </xf>
    <xf numFmtId="0" fontId="45" fillId="0" borderId="0" xfId="0" applyFont="1" applyBorder="1" applyAlignment="1">
      <alignment vertical="top"/>
    </xf>
    <xf numFmtId="0" fontId="42" fillId="0" borderId="15" xfId="0" applyFont="1" applyBorder="1" applyAlignment="1">
      <alignment horizontal="center" vertical="top"/>
    </xf>
    <xf numFmtId="0" fontId="42" fillId="0" borderId="0" xfId="0" applyFont="1" applyBorder="1" applyAlignment="1">
      <alignment horizontal="center" vertical="top"/>
    </xf>
    <xf numFmtId="0" fontId="42" fillId="0" borderId="16" xfId="0" applyFont="1" applyBorder="1" applyAlignment="1">
      <alignment horizontal="center"/>
    </xf>
    <xf numFmtId="172" fontId="42" fillId="0" borderId="19" xfId="42" applyNumberFormat="1" applyFont="1" applyBorder="1" applyAlignment="1">
      <alignment horizontal="center"/>
    </xf>
    <xf numFmtId="172" fontId="29" fillId="0" borderId="19" xfId="42" applyNumberFormat="1" applyFont="1" applyBorder="1" applyAlignment="1">
      <alignment/>
    </xf>
    <xf numFmtId="0" fontId="42" fillId="0" borderId="15" xfId="0" applyFont="1" applyBorder="1" applyAlignment="1">
      <alignment/>
    </xf>
    <xf numFmtId="0" fontId="46" fillId="0" borderId="15" xfId="0" applyFont="1" applyBorder="1" applyAlignment="1">
      <alignment/>
    </xf>
    <xf numFmtId="0" fontId="36" fillId="0" borderId="21" xfId="0" applyFont="1" applyBorder="1" applyAlignment="1">
      <alignment/>
    </xf>
    <xf numFmtId="2" fontId="28" fillId="0" borderId="0" xfId="0" applyNumberFormat="1" applyFont="1" applyBorder="1" applyAlignment="1">
      <alignment horizontal="center" vertical="center"/>
    </xf>
    <xf numFmtId="0" fontId="42" fillId="0" borderId="0" xfId="0" applyFont="1" applyBorder="1" applyAlignment="1">
      <alignment/>
    </xf>
    <xf numFmtId="0" fontId="42" fillId="0" borderId="0" xfId="0" applyFont="1" applyAlignment="1">
      <alignment/>
    </xf>
    <xf numFmtId="0" fontId="36" fillId="0" borderId="19" xfId="0" applyFont="1" applyBorder="1" applyAlignment="1" quotePrefix="1">
      <alignment horizontal="center" vertical="center" wrapText="1"/>
    </xf>
    <xf numFmtId="0" fontId="36" fillId="0" borderId="21" xfId="0" applyFont="1" applyBorder="1" applyAlignment="1">
      <alignment horizontal="center" vertical="center" wrapText="1"/>
    </xf>
    <xf numFmtId="0" fontId="36" fillId="0" borderId="19" xfId="0" applyFont="1" applyBorder="1" applyAlignment="1">
      <alignment horizontal="center" vertical="center" wrapText="1"/>
    </xf>
    <xf numFmtId="0" fontId="42" fillId="0" borderId="14" xfId="0" applyFont="1" applyBorder="1" applyAlignment="1">
      <alignment/>
    </xf>
    <xf numFmtId="43" fontId="42" fillId="0" borderId="15" xfId="42" applyFont="1" applyBorder="1" applyAlignment="1">
      <alignment horizontal="center"/>
    </xf>
    <xf numFmtId="172" fontId="42" fillId="0" borderId="15" xfId="42" applyNumberFormat="1" applyFont="1" applyBorder="1" applyAlignment="1">
      <alignment horizontal="right"/>
    </xf>
    <xf numFmtId="9" fontId="42" fillId="0" borderId="15" xfId="0" applyNumberFormat="1" applyFont="1" applyBorder="1" applyAlignment="1">
      <alignment horizontal="center"/>
    </xf>
    <xf numFmtId="172" fontId="42" fillId="0" borderId="0" xfId="42" applyNumberFormat="1" applyFont="1" applyBorder="1" applyAlignment="1">
      <alignment/>
    </xf>
    <xf numFmtId="172" fontId="42" fillId="0" borderId="0" xfId="0" applyNumberFormat="1" applyFont="1" applyBorder="1" applyAlignment="1">
      <alignment/>
    </xf>
    <xf numFmtId="172" fontId="42" fillId="0" borderId="0" xfId="42" applyNumberFormat="1" applyFont="1" applyAlignment="1">
      <alignment/>
    </xf>
    <xf numFmtId="0" fontId="42" fillId="0" borderId="23" xfId="0" applyFont="1" applyBorder="1" applyAlignment="1">
      <alignment/>
    </xf>
    <xf numFmtId="172" fontId="36" fillId="0" borderId="15" xfId="42" applyNumberFormat="1" applyFont="1" applyBorder="1" applyAlignment="1">
      <alignment horizontal="center"/>
    </xf>
    <xf numFmtId="172" fontId="36" fillId="0" borderId="0" xfId="42" applyNumberFormat="1" applyFont="1" applyBorder="1" applyAlignment="1">
      <alignment horizontal="center"/>
    </xf>
    <xf numFmtId="0" fontId="42" fillId="0" borderId="0" xfId="0" applyFont="1" applyAlignment="1" quotePrefix="1">
      <alignment horizontal="left"/>
    </xf>
    <xf numFmtId="0" fontId="47" fillId="0" borderId="0" xfId="0" applyFont="1" applyBorder="1" applyAlignment="1">
      <alignment/>
    </xf>
    <xf numFmtId="172" fontId="48" fillId="0" borderId="0" xfId="42" applyNumberFormat="1" applyFont="1" applyBorder="1" applyAlignment="1">
      <alignment/>
    </xf>
    <xf numFmtId="172" fontId="37" fillId="0" borderId="11" xfId="42" applyNumberFormat="1" applyFont="1" applyBorder="1" applyAlignment="1">
      <alignment/>
    </xf>
    <xf numFmtId="172" fontId="28" fillId="0" borderId="0" xfId="42" applyNumberFormat="1" applyFont="1" applyBorder="1" applyAlignment="1">
      <alignment horizontal="center" vertical="center"/>
    </xf>
    <xf numFmtId="0" fontId="36" fillId="0" borderId="0" xfId="0" applyFont="1" applyBorder="1" applyAlignment="1">
      <alignment horizontal="center" vertical="center"/>
    </xf>
    <xf numFmtId="0" fontId="28" fillId="0" borderId="0" xfId="0" applyFont="1" applyAlignment="1">
      <alignment horizontal="left" vertical="center"/>
    </xf>
    <xf numFmtId="0" fontId="28" fillId="0" borderId="0" xfId="0" applyFont="1" applyBorder="1" applyAlignment="1">
      <alignment horizontal="left"/>
    </xf>
    <xf numFmtId="0" fontId="28"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left" vertical="center"/>
    </xf>
    <xf numFmtId="0" fontId="28" fillId="0" borderId="0" xfId="0" applyFont="1" applyAlignment="1">
      <alignment horizontal="center"/>
    </xf>
    <xf numFmtId="172" fontId="49" fillId="0" borderId="0" xfId="42" applyNumberFormat="1" applyFont="1" applyBorder="1" applyAlignment="1">
      <alignment/>
    </xf>
    <xf numFmtId="172" fontId="42" fillId="0" borderId="11" xfId="42" applyNumberFormat="1" applyFont="1" applyFill="1" applyBorder="1" applyAlignment="1">
      <alignment/>
    </xf>
    <xf numFmtId="172" fontId="42" fillId="0" borderId="19" xfId="42" applyNumberFormat="1" applyFont="1" applyFill="1" applyBorder="1" applyAlignment="1">
      <alignment/>
    </xf>
    <xf numFmtId="0" fontId="42" fillId="0" borderId="0" xfId="0" applyFont="1" applyFill="1" applyBorder="1" applyAlignment="1">
      <alignment horizontal="right"/>
    </xf>
    <xf numFmtId="0" fontId="36" fillId="0" borderId="0" xfId="0" applyFont="1" applyAlignment="1">
      <alignment/>
    </xf>
    <xf numFmtId="175" fontId="42" fillId="0" borderId="0" xfId="0" applyNumberFormat="1" applyFont="1" applyFill="1" applyBorder="1" applyAlignment="1">
      <alignment/>
    </xf>
    <xf numFmtId="175" fontId="108" fillId="0" borderId="0" xfId="0" applyNumberFormat="1" applyFont="1" applyFill="1" applyBorder="1" applyAlignment="1">
      <alignment/>
    </xf>
    <xf numFmtId="0" fontId="42" fillId="0" borderId="0" xfId="0" applyFont="1" applyAlignment="1">
      <alignment/>
    </xf>
    <xf numFmtId="0" fontId="51" fillId="0" borderId="0" xfId="0" applyFont="1" applyAlignment="1">
      <alignment/>
    </xf>
    <xf numFmtId="0" fontId="51" fillId="0" borderId="0" xfId="0" applyFont="1" applyAlignment="1">
      <alignment horizontal="center"/>
    </xf>
    <xf numFmtId="0" fontId="42" fillId="0" borderId="0" xfId="0" applyFont="1" applyBorder="1" applyAlignment="1">
      <alignment horizontal="left"/>
    </xf>
    <xf numFmtId="172" fontId="36" fillId="0" borderId="25" xfId="42" applyNumberFormat="1" applyFont="1" applyBorder="1" applyAlignment="1">
      <alignment/>
    </xf>
    <xf numFmtId="172" fontId="28" fillId="0" borderId="0" xfId="42" applyNumberFormat="1" applyFont="1" applyBorder="1" applyAlignment="1">
      <alignment horizontal="center"/>
    </xf>
    <xf numFmtId="172" fontId="52" fillId="0" borderId="0" xfId="42" applyNumberFormat="1" applyFont="1" applyBorder="1" applyAlignment="1">
      <alignment/>
    </xf>
    <xf numFmtId="0" fontId="42" fillId="0" borderId="0" xfId="0" applyFont="1" applyBorder="1" applyAlignment="1">
      <alignment horizontal="center"/>
    </xf>
    <xf numFmtId="172" fontId="28" fillId="0" borderId="0" xfId="42" applyNumberFormat="1" applyFont="1" applyAlignment="1">
      <alignment horizontal="center"/>
    </xf>
    <xf numFmtId="172" fontId="30" fillId="0" borderId="16" xfId="42" applyNumberFormat="1" applyFont="1" applyBorder="1" applyAlignment="1">
      <alignment horizontal="center"/>
    </xf>
    <xf numFmtId="0" fontId="37" fillId="0" borderId="0" xfId="0" applyFont="1" applyBorder="1" applyAlignment="1">
      <alignment horizontal="left"/>
    </xf>
    <xf numFmtId="0" fontId="36" fillId="0" borderId="0" xfId="0" applyFont="1" applyBorder="1" applyAlignment="1">
      <alignment horizontal="left"/>
    </xf>
    <xf numFmtId="172" fontId="39" fillId="0" borderId="15" xfId="42" applyNumberFormat="1" applyFont="1" applyBorder="1" applyAlignment="1">
      <alignment/>
    </xf>
    <xf numFmtId="0" fontId="39" fillId="0" borderId="15" xfId="0" applyFont="1" applyBorder="1" applyAlignment="1">
      <alignment horizontal="left"/>
    </xf>
    <xf numFmtId="172" fontId="37" fillId="0" borderId="0" xfId="42" applyNumberFormat="1" applyFont="1" applyBorder="1" applyAlignment="1">
      <alignment horizontal="left"/>
    </xf>
    <xf numFmtId="0" fontId="39" fillId="33" borderId="21" xfId="0" applyFont="1" applyFill="1" applyBorder="1" applyAlignment="1">
      <alignment horizontal="left"/>
    </xf>
    <xf numFmtId="172" fontId="39" fillId="33" borderId="26" xfId="42" applyNumberFormat="1" applyFont="1" applyFill="1" applyBorder="1" applyAlignment="1">
      <alignment/>
    </xf>
    <xf numFmtId="172" fontId="39" fillId="33" borderId="25" xfId="42" applyNumberFormat="1" applyFont="1" applyFill="1" applyBorder="1" applyAlignment="1">
      <alignment/>
    </xf>
    <xf numFmtId="0" fontId="39" fillId="33" borderId="21" xfId="0" applyFont="1" applyFill="1" applyBorder="1" applyAlignment="1">
      <alignment/>
    </xf>
    <xf numFmtId="0" fontId="39" fillId="0" borderId="20" xfId="0" applyFont="1" applyBorder="1" applyAlignment="1">
      <alignment/>
    </xf>
    <xf numFmtId="172" fontId="39" fillId="0" borderId="26" xfId="42" applyNumberFormat="1" applyFont="1" applyBorder="1" applyAlignment="1">
      <alignment/>
    </xf>
    <xf numFmtId="0" fontId="39" fillId="0" borderId="21" xfId="0" applyFont="1" applyBorder="1" applyAlignment="1">
      <alignment/>
    </xf>
    <xf numFmtId="0" fontId="28" fillId="0" borderId="0" xfId="0" applyFont="1" applyAlignment="1">
      <alignment horizontal="left" vertical="center"/>
    </xf>
    <xf numFmtId="0" fontId="29" fillId="0" borderId="0" xfId="0" applyFont="1" applyAlignment="1">
      <alignment horizontal="left" vertical="center"/>
    </xf>
    <xf numFmtId="43" fontId="36" fillId="0" borderId="0" xfId="42" applyFont="1" applyBorder="1" applyAlignment="1">
      <alignment horizontal="center" vertical="center"/>
    </xf>
    <xf numFmtId="0" fontId="36" fillId="0" borderId="0" xfId="0" applyFont="1" applyBorder="1" applyAlignment="1">
      <alignment/>
    </xf>
    <xf numFmtId="43" fontId="28" fillId="0" borderId="0" xfId="42" applyFont="1" applyBorder="1" applyAlignment="1">
      <alignment/>
    </xf>
    <xf numFmtId="2" fontId="42" fillId="0" borderId="0" xfId="0" applyNumberFormat="1" applyFont="1" applyBorder="1" applyAlignment="1">
      <alignment vertical="center"/>
    </xf>
    <xf numFmtId="0" fontId="28" fillId="0" borderId="0" xfId="0" applyFont="1" applyFill="1" applyBorder="1" applyAlignment="1">
      <alignment/>
    </xf>
    <xf numFmtId="172" fontId="28" fillId="0" borderId="16" xfId="42" applyNumberFormat="1" applyFont="1" applyBorder="1" applyAlignment="1">
      <alignment/>
    </xf>
    <xf numFmtId="0" fontId="28" fillId="0" borderId="0" xfId="0" applyFont="1" applyAlignment="1">
      <alignment horizontal="center"/>
    </xf>
    <xf numFmtId="0" fontId="28" fillId="0" borderId="0" xfId="0" applyFont="1" applyBorder="1" applyAlignment="1">
      <alignment horizontal="left"/>
    </xf>
    <xf numFmtId="0" fontId="29" fillId="0" borderId="0" xfId="0" applyFont="1" applyBorder="1" applyAlignment="1">
      <alignment horizontal="left"/>
    </xf>
    <xf numFmtId="0" fontId="28" fillId="0" borderId="0" xfId="0" applyFont="1" applyAlignment="1">
      <alignment horizontal="left" vertical="center"/>
    </xf>
    <xf numFmtId="0" fontId="36" fillId="0" borderId="0" xfId="0" applyFont="1" applyAlignment="1">
      <alignment horizontal="left" vertical="center"/>
    </xf>
    <xf numFmtId="0" fontId="28" fillId="0" borderId="0" xfId="0" applyFont="1" applyBorder="1" applyAlignment="1">
      <alignment horizontal="center"/>
    </xf>
    <xf numFmtId="0" fontId="44" fillId="0" borderId="0" xfId="0" applyFont="1" applyBorder="1" applyAlignment="1">
      <alignment horizontal="center"/>
    </xf>
    <xf numFmtId="0" fontId="28" fillId="0" borderId="0" xfId="0" applyFont="1" applyAlignment="1">
      <alignment horizontal="center"/>
    </xf>
    <xf numFmtId="0" fontId="29" fillId="0" borderId="0" xfId="0" applyFont="1" applyAlignment="1">
      <alignment horizontal="center" vertical="center"/>
    </xf>
    <xf numFmtId="0" fontId="53" fillId="0" borderId="0" xfId="0" applyFont="1" applyBorder="1" applyAlignment="1">
      <alignment horizont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28" fillId="0" borderId="0" xfId="0" applyFont="1" applyBorder="1" applyAlignment="1">
      <alignment horizontal="center"/>
    </xf>
    <xf numFmtId="0" fontId="36" fillId="0" borderId="0" xfId="0" applyFont="1" applyAlignment="1">
      <alignment horizontal="left" vertical="center"/>
    </xf>
    <xf numFmtId="0" fontId="36" fillId="0" borderId="0" xfId="0" applyFont="1" applyBorder="1" applyAlignment="1">
      <alignment horizontal="left" vertical="center"/>
    </xf>
    <xf numFmtId="0" fontId="37" fillId="0" borderId="0" xfId="58" applyFont="1">
      <alignment/>
      <protection/>
    </xf>
    <xf numFmtId="0" fontId="37" fillId="0" borderId="0" xfId="58" applyFont="1" applyBorder="1">
      <alignment/>
      <protection/>
    </xf>
    <xf numFmtId="0" fontId="29" fillId="0" borderId="0" xfId="58" applyFont="1" applyBorder="1" applyAlignment="1">
      <alignment horizontal="center"/>
      <protection/>
    </xf>
    <xf numFmtId="175" fontId="36" fillId="0" borderId="21" xfId="0" applyNumberFormat="1" applyFont="1" applyBorder="1" applyAlignment="1">
      <alignment horizontal="center"/>
    </xf>
    <xf numFmtId="0" fontId="36" fillId="0" borderId="11" xfId="0" applyFont="1" applyBorder="1" applyAlignment="1">
      <alignment horizontal="center"/>
    </xf>
    <xf numFmtId="0" fontId="36" fillId="0" borderId="0" xfId="0" applyFont="1" applyBorder="1" applyAlignment="1">
      <alignment horizontal="center"/>
    </xf>
    <xf numFmtId="0" fontId="54" fillId="0" borderId="0" xfId="0" applyFont="1" applyBorder="1" applyAlignment="1">
      <alignment/>
    </xf>
    <xf numFmtId="172" fontId="54" fillId="0" borderId="0" xfId="42" applyNumberFormat="1" applyFont="1" applyBorder="1" applyAlignment="1">
      <alignment horizontal="center"/>
    </xf>
    <xf numFmtId="172" fontId="36" fillId="0" borderId="0" xfId="0" applyNumberFormat="1" applyFont="1" applyBorder="1" applyAlignment="1">
      <alignment/>
    </xf>
    <xf numFmtId="2" fontId="42" fillId="0" borderId="0" xfId="0" applyNumberFormat="1" applyFont="1" applyBorder="1" applyAlignment="1">
      <alignment horizontal="center"/>
    </xf>
    <xf numFmtId="172" fontId="36" fillId="0" borderId="16" xfId="42" applyNumberFormat="1" applyFont="1" applyBorder="1" applyAlignment="1">
      <alignment/>
    </xf>
    <xf numFmtId="43" fontId="42" fillId="0" borderId="0" xfId="42" applyFont="1" applyBorder="1" applyAlignment="1">
      <alignment horizontal="center"/>
    </xf>
    <xf numFmtId="43" fontId="36" fillId="0" borderId="0" xfId="42" applyFont="1" applyBorder="1" applyAlignment="1">
      <alignment/>
    </xf>
    <xf numFmtId="0" fontId="28" fillId="0" borderId="0" xfId="58" applyFont="1" applyAlignment="1" applyProtection="1" quotePrefix="1">
      <alignment horizontal="left" indent="10"/>
      <protection hidden="1"/>
    </xf>
    <xf numFmtId="0" fontId="28" fillId="0" borderId="0" xfId="58" applyFont="1" applyAlignment="1" applyProtection="1">
      <alignment horizontal="right"/>
      <protection hidden="1"/>
    </xf>
    <xf numFmtId="0" fontId="28" fillId="0" borderId="0" xfId="58" applyFont="1" applyProtection="1">
      <alignment/>
      <protection hidden="1"/>
    </xf>
    <xf numFmtId="172" fontId="28" fillId="0" borderId="0" xfId="42" applyNumberFormat="1" applyFont="1" applyAlignment="1" applyProtection="1">
      <alignment/>
      <protection hidden="1"/>
    </xf>
    <xf numFmtId="0" fontId="36" fillId="0" borderId="13" xfId="0" applyFont="1" applyBorder="1" applyAlignment="1">
      <alignment vertical="center"/>
    </xf>
    <xf numFmtId="0" fontId="36" fillId="0" borderId="17" xfId="0" applyFont="1" applyBorder="1" applyAlignment="1">
      <alignment vertical="center"/>
    </xf>
    <xf numFmtId="186" fontId="30" fillId="0" borderId="0" xfId="42" applyNumberFormat="1" applyFont="1" applyBorder="1" applyAlignment="1">
      <alignment horizontal="center"/>
    </xf>
    <xf numFmtId="172" fontId="28" fillId="0" borderId="16" xfId="42" applyNumberFormat="1" applyFont="1" applyBorder="1" applyAlignment="1">
      <alignment vertical="center"/>
    </xf>
    <xf numFmtId="43" fontId="28" fillId="0" borderId="0" xfId="42" applyFont="1" applyBorder="1" applyAlignment="1">
      <alignment horizontal="left" vertical="center"/>
    </xf>
    <xf numFmtId="171" fontId="28" fillId="0" borderId="0" xfId="0" applyNumberFormat="1" applyFont="1" applyAlignment="1">
      <alignment/>
    </xf>
    <xf numFmtId="171" fontId="28" fillId="33" borderId="0" xfId="0" applyNumberFormat="1" applyFont="1" applyFill="1" applyAlignment="1">
      <alignment/>
    </xf>
    <xf numFmtId="0" fontId="55" fillId="0" borderId="0" xfId="0" applyFont="1" applyAlignment="1">
      <alignment vertical="center"/>
    </xf>
    <xf numFmtId="43" fontId="55" fillId="0" borderId="0" xfId="0" applyNumberFormat="1" applyFont="1" applyAlignment="1">
      <alignment horizontal="center" vertical="center"/>
    </xf>
    <xf numFmtId="0" fontId="55" fillId="0" borderId="0" xfId="0" applyFont="1" applyBorder="1" applyAlignment="1">
      <alignment vertical="center"/>
    </xf>
    <xf numFmtId="15" fontId="8" fillId="0" borderId="19" xfId="58" applyNumberFormat="1" applyFont="1" applyBorder="1" applyAlignment="1" applyProtection="1">
      <alignment horizontal="center" vertical="center"/>
      <protection hidden="1"/>
    </xf>
    <xf numFmtId="0" fontId="8" fillId="0" borderId="0" xfId="58" applyFont="1" applyAlignment="1" applyProtection="1">
      <alignment horizontal="left"/>
      <protection hidden="1"/>
    </xf>
    <xf numFmtId="43" fontId="8" fillId="0" borderId="0" xfId="0" applyNumberFormat="1" applyFont="1" applyAlignment="1" quotePrefix="1">
      <alignment horizontal="center" vertical="center"/>
    </xf>
    <xf numFmtId="0" fontId="8" fillId="0" borderId="0" xfId="0" applyFont="1" applyAlignment="1">
      <alignment vertical="center"/>
    </xf>
    <xf numFmtId="0" fontId="9" fillId="0" borderId="0" xfId="0" applyFont="1" applyAlignment="1">
      <alignment vertical="center"/>
    </xf>
    <xf numFmtId="172" fontId="56" fillId="0" borderId="0" xfId="42" applyNumberFormat="1" applyFont="1" applyBorder="1" applyAlignment="1">
      <alignment horizontal="center" vertical="center"/>
    </xf>
    <xf numFmtId="172" fontId="8" fillId="0" borderId="0" xfId="42" applyNumberFormat="1" applyFont="1" applyBorder="1" applyAlignment="1">
      <alignment horizontal="center" vertical="center"/>
    </xf>
    <xf numFmtId="0" fontId="9" fillId="0" borderId="0" xfId="58" applyFont="1" applyAlignment="1" applyProtection="1">
      <alignment horizontal="left"/>
      <protection hidden="1"/>
    </xf>
    <xf numFmtId="43" fontId="56" fillId="0" borderId="0" xfId="0" applyNumberFormat="1" applyFont="1" applyAlignment="1">
      <alignment horizontal="center" vertical="center"/>
    </xf>
    <xf numFmtId="0" fontId="9" fillId="0" borderId="0" xfId="0" applyFont="1" applyAlignment="1">
      <alignment horizontal="center" vertical="center"/>
    </xf>
    <xf numFmtId="172" fontId="9" fillId="0" borderId="0" xfId="42" applyNumberFormat="1" applyFont="1" applyBorder="1" applyAlignment="1">
      <alignment horizontal="center" vertical="center"/>
    </xf>
    <xf numFmtId="0" fontId="56" fillId="0" borderId="0" xfId="0" applyFont="1" applyAlignment="1">
      <alignment vertical="center"/>
    </xf>
    <xf numFmtId="172" fontId="8" fillId="0" borderId="25" xfId="42" applyNumberFormat="1" applyFont="1" applyBorder="1" applyAlignment="1">
      <alignment horizontal="center" vertical="center"/>
    </xf>
    <xf numFmtId="43" fontId="56" fillId="0" borderId="0" xfId="0" applyNumberFormat="1" applyFont="1" applyAlignment="1">
      <alignment horizontal="right" vertical="center"/>
    </xf>
    <xf numFmtId="0" fontId="57" fillId="0" borderId="0" xfId="0" applyFont="1" applyAlignment="1">
      <alignment horizontal="right" vertical="center"/>
    </xf>
    <xf numFmtId="0" fontId="57" fillId="0" borderId="0" xfId="0" applyFont="1" applyAlignment="1">
      <alignment horizontal="center" vertical="center"/>
    </xf>
    <xf numFmtId="172" fontId="9" fillId="0" borderId="16" xfId="42" applyNumberFormat="1" applyFont="1" applyBorder="1" applyAlignment="1">
      <alignment horizontal="center" vertical="center"/>
    </xf>
    <xf numFmtId="0" fontId="9" fillId="0" borderId="0" xfId="0" applyFont="1" applyAlignment="1">
      <alignment horizontal="justify" vertical="justify" wrapText="1"/>
    </xf>
    <xf numFmtId="43" fontId="8" fillId="0" borderId="0" xfId="45" applyNumberFormat="1" applyFont="1" applyAlignment="1">
      <alignment horizontal="center" vertical="center"/>
    </xf>
    <xf numFmtId="172" fontId="56" fillId="0" borderId="0" xfId="42" applyNumberFormat="1" applyFont="1" applyAlignment="1">
      <alignment horizontal="center" vertical="center"/>
    </xf>
    <xf numFmtId="172" fontId="8" fillId="0" borderId="0" xfId="42" applyNumberFormat="1" applyFont="1" applyAlignment="1">
      <alignment horizontal="center" vertical="center"/>
    </xf>
    <xf numFmtId="172" fontId="9" fillId="0" borderId="0" xfId="42" applyNumberFormat="1" applyFont="1" applyAlignment="1">
      <alignment vertical="center"/>
    </xf>
    <xf numFmtId="43" fontId="8" fillId="0" borderId="0" xfId="0" applyNumberFormat="1" applyFont="1" applyAlignment="1">
      <alignment horizontal="center" vertical="center"/>
    </xf>
    <xf numFmtId="0" fontId="9" fillId="0" borderId="0" xfId="0" applyFont="1" applyAlignment="1">
      <alignment horizontal="left" vertical="center"/>
    </xf>
    <xf numFmtId="43" fontId="9" fillId="0" borderId="0" xfId="42" applyFont="1" applyBorder="1" applyAlignment="1">
      <alignment vertical="center"/>
    </xf>
    <xf numFmtId="172" fontId="8" fillId="0" borderId="27" xfId="42" applyNumberFormat="1" applyFont="1" applyBorder="1" applyAlignment="1">
      <alignment vertical="center"/>
    </xf>
    <xf numFmtId="43" fontId="9" fillId="0" borderId="0" xfId="0" applyNumberFormat="1" applyFont="1" applyAlignment="1">
      <alignment horizontal="center" vertical="center"/>
    </xf>
    <xf numFmtId="0" fontId="9" fillId="0" borderId="0" xfId="0" applyFont="1" applyAlignment="1">
      <alignment vertical="center" wrapText="1"/>
    </xf>
    <xf numFmtId="0" fontId="8" fillId="0" borderId="0" xfId="0" applyFont="1" applyAlignment="1">
      <alignment horizontal="left" vertical="center"/>
    </xf>
    <xf numFmtId="43" fontId="58" fillId="0" borderId="0" xfId="42" applyFont="1" applyBorder="1" applyAlignment="1">
      <alignment vertical="center"/>
    </xf>
    <xf numFmtId="172" fontId="8" fillId="0" borderId="0" xfId="42" applyNumberFormat="1" applyFont="1" applyBorder="1" applyAlignment="1">
      <alignment vertical="center"/>
    </xf>
    <xf numFmtId="172" fontId="9" fillId="0" borderId="0" xfId="42" applyNumberFormat="1" applyFont="1" applyBorder="1" applyAlignment="1">
      <alignment vertical="center"/>
    </xf>
    <xf numFmtId="172" fontId="9" fillId="0" borderId="16" xfId="42" applyNumberFormat="1" applyFont="1" applyBorder="1" applyAlignment="1">
      <alignment vertical="center"/>
    </xf>
    <xf numFmtId="172" fontId="8" fillId="0" borderId="16" xfId="42" applyNumberFormat="1" applyFont="1" applyBorder="1" applyAlignment="1">
      <alignment vertical="center"/>
    </xf>
    <xf numFmtId="172" fontId="8" fillId="0" borderId="25" xfId="42" applyNumberFormat="1" applyFont="1" applyBorder="1" applyAlignment="1">
      <alignment vertical="center"/>
    </xf>
    <xf numFmtId="43" fontId="9" fillId="0" borderId="0" xfId="0" applyNumberFormat="1" applyFont="1" applyAlignment="1">
      <alignment vertical="center"/>
    </xf>
    <xf numFmtId="0" fontId="9" fillId="0" borderId="0" xfId="0" applyFont="1" applyAlignment="1">
      <alignment horizontal="left" vertical="center" wrapText="1"/>
    </xf>
    <xf numFmtId="15" fontId="8" fillId="0" borderId="0" xfId="58" applyNumberFormat="1" applyFont="1" applyBorder="1" applyAlignment="1" applyProtection="1">
      <alignment horizontal="center" vertical="center"/>
      <protection hidden="1"/>
    </xf>
    <xf numFmtId="0" fontId="55" fillId="0" borderId="0" xfId="0" applyFont="1" applyAlignment="1">
      <alignment vertical="center" wrapText="1"/>
    </xf>
    <xf numFmtId="172" fontId="55" fillId="0" borderId="0" xfId="42" applyNumberFormat="1" applyFont="1" applyBorder="1" applyAlignment="1">
      <alignment/>
    </xf>
    <xf numFmtId="172" fontId="58" fillId="0" borderId="0" xfId="42" applyNumberFormat="1" applyFont="1" applyBorder="1" applyAlignment="1">
      <alignment vertical="center"/>
    </xf>
    <xf numFmtId="172" fontId="9" fillId="0" borderId="0" xfId="0" applyNumberFormat="1" applyFont="1" applyBorder="1" applyAlignment="1">
      <alignment vertical="center"/>
    </xf>
    <xf numFmtId="172" fontId="58" fillId="0" borderId="0" xfId="0" applyNumberFormat="1" applyFont="1" applyBorder="1" applyAlignment="1">
      <alignment vertical="center"/>
    </xf>
    <xf numFmtId="172" fontId="8" fillId="0" borderId="25" xfId="0" applyNumberFormat="1" applyFont="1" applyBorder="1" applyAlignment="1">
      <alignment vertical="center"/>
    </xf>
    <xf numFmtId="172" fontId="8" fillId="0" borderId="0" xfId="0" applyNumberFormat="1" applyFont="1" applyBorder="1" applyAlignment="1">
      <alignment vertical="center"/>
    </xf>
    <xf numFmtId="0" fontId="9" fillId="0" borderId="0" xfId="0" applyFont="1" applyAlignment="1">
      <alignment horizontal="justify" vertical="justify"/>
    </xf>
    <xf numFmtId="0" fontId="8" fillId="0" borderId="0" xfId="0" applyFont="1" applyAlignment="1">
      <alignment horizontal="justify" vertical="justify"/>
    </xf>
    <xf numFmtId="172" fontId="58" fillId="0" borderId="0" xfId="0" applyNumberFormat="1" applyFont="1" applyBorder="1" applyAlignment="1">
      <alignment horizontal="justify" vertical="justify"/>
    </xf>
    <xf numFmtId="172" fontId="8" fillId="0" borderId="0" xfId="0" applyNumberFormat="1" applyFont="1" applyBorder="1" applyAlignment="1">
      <alignment horizontal="justify" vertical="justify"/>
    </xf>
    <xf numFmtId="172" fontId="55" fillId="0" borderId="0" xfId="0" applyNumberFormat="1" applyFont="1" applyAlignment="1">
      <alignment vertical="center"/>
    </xf>
    <xf numFmtId="172" fontId="59" fillId="0" borderId="0" xfId="0" applyNumberFormat="1" applyFont="1" applyAlignment="1">
      <alignment horizontal="justify" vertical="justify"/>
    </xf>
    <xf numFmtId="0" fontId="105" fillId="0" borderId="0" xfId="0" applyFont="1" applyAlignment="1">
      <alignment vertical="center"/>
    </xf>
    <xf numFmtId="0" fontId="8" fillId="0" borderId="0" xfId="0" applyFont="1" applyAlignment="1">
      <alignment horizontal="center" vertical="center"/>
    </xf>
    <xf numFmtId="43" fontId="9" fillId="0" borderId="0" xfId="0" applyNumberFormat="1" applyFont="1" applyFill="1" applyAlignment="1">
      <alignment horizontal="center" vertical="center"/>
    </xf>
    <xf numFmtId="0" fontId="55" fillId="0" borderId="0" xfId="0" applyFont="1" applyFill="1" applyAlignment="1">
      <alignment vertical="center"/>
    </xf>
    <xf numFmtId="0" fontId="9" fillId="0" borderId="0" xfId="0" applyFont="1" applyFill="1" applyAlignment="1">
      <alignment vertical="center" wrapText="1"/>
    </xf>
    <xf numFmtId="43" fontId="8" fillId="0" borderId="0" xfId="0" applyNumberFormat="1"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172" fontId="56" fillId="0" borderId="0" xfId="42" applyNumberFormat="1" applyFont="1" applyFill="1" applyBorder="1" applyAlignment="1">
      <alignment horizontal="center" vertical="center"/>
    </xf>
    <xf numFmtId="0" fontId="109" fillId="0" borderId="0" xfId="0" applyFont="1" applyFill="1" applyBorder="1" applyAlignment="1">
      <alignment vertical="center"/>
    </xf>
    <xf numFmtId="49" fontId="8" fillId="0" borderId="0" xfId="0" applyNumberFormat="1" applyFont="1" applyFill="1" applyAlignment="1">
      <alignment vertical="center"/>
    </xf>
    <xf numFmtId="172" fontId="9" fillId="0" borderId="0" xfId="42" applyNumberFormat="1" applyFont="1" applyFill="1" applyAlignment="1">
      <alignment vertical="center"/>
    </xf>
    <xf numFmtId="172" fontId="8" fillId="0" borderId="27" xfId="42" applyNumberFormat="1" applyFont="1" applyFill="1" applyBorder="1" applyAlignment="1">
      <alignment vertical="center"/>
    </xf>
    <xf numFmtId="49" fontId="9" fillId="0" borderId="0" xfId="0" applyNumberFormat="1" applyFont="1" applyFill="1" applyAlignment="1">
      <alignment vertical="center"/>
    </xf>
    <xf numFmtId="172" fontId="9" fillId="0" borderId="0" xfId="42" applyNumberFormat="1" applyFont="1" applyFill="1" applyBorder="1" applyAlignment="1">
      <alignment vertical="center"/>
    </xf>
    <xf numFmtId="172" fontId="8" fillId="0" borderId="0" xfId="42" applyNumberFormat="1" applyFont="1" applyFill="1" applyBorder="1" applyAlignment="1">
      <alignment vertical="center"/>
    </xf>
    <xf numFmtId="0" fontId="8" fillId="0" borderId="2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43" fontId="8" fillId="0" borderId="0"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172" fontId="9" fillId="0" borderId="11" xfId="42" applyNumberFormat="1" applyFont="1" applyFill="1" applyBorder="1" applyAlignment="1">
      <alignment horizontal="center" vertical="center"/>
    </xf>
    <xf numFmtId="0" fontId="8"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0" xfId="0" applyFont="1" applyFill="1" applyAlignment="1">
      <alignment vertical="center"/>
    </xf>
    <xf numFmtId="0" fontId="9" fillId="0" borderId="14" xfId="0" applyFont="1" applyFill="1" applyBorder="1" applyAlignment="1">
      <alignment vertical="center"/>
    </xf>
    <xf numFmtId="0" fontId="9" fillId="0" borderId="0" xfId="0" applyFont="1" applyFill="1" applyBorder="1" applyAlignment="1">
      <alignment horizontal="center" vertical="center"/>
    </xf>
    <xf numFmtId="172" fontId="9" fillId="0" borderId="15" xfId="42"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43" fontId="9" fillId="0" borderId="0" xfId="0" applyNumberFormat="1" applyFont="1" applyFill="1" applyBorder="1" applyAlignment="1">
      <alignment horizontal="center" vertical="center"/>
    </xf>
    <xf numFmtId="0" fontId="9" fillId="0" borderId="16" xfId="0" applyFont="1" applyFill="1" applyBorder="1" applyAlignment="1">
      <alignment horizontal="center" vertical="center"/>
    </xf>
    <xf numFmtId="172" fontId="9" fillId="0" borderId="19" xfId="42" applyNumberFormat="1" applyFont="1" applyFill="1" applyBorder="1" applyAlignment="1">
      <alignment horizontal="center" vertical="center"/>
    </xf>
    <xf numFmtId="0" fontId="55" fillId="0" borderId="0" xfId="0" applyFont="1" applyFill="1" applyBorder="1" applyAlignment="1">
      <alignment vertical="center"/>
    </xf>
    <xf numFmtId="1" fontId="8" fillId="0" borderId="20"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72" fontId="8" fillId="0" borderId="21" xfId="42" applyNumberFormat="1" applyFont="1" applyFill="1" applyBorder="1" applyAlignment="1">
      <alignment horizontal="center" vertical="center"/>
    </xf>
    <xf numFmtId="172" fontId="8" fillId="0" borderId="20" xfId="42" applyNumberFormat="1" applyFont="1" applyFill="1" applyBorder="1" applyAlignment="1">
      <alignment vertical="center"/>
    </xf>
    <xf numFmtId="0" fontId="8" fillId="0" borderId="12" xfId="0" applyFont="1" applyFill="1" applyBorder="1" applyAlignment="1">
      <alignment horizontal="left" vertical="center"/>
    </xf>
    <xf numFmtId="1" fontId="8" fillId="0" borderId="0" xfId="0" applyNumberFormat="1" applyFont="1" applyFill="1" applyBorder="1" applyAlignment="1">
      <alignment horizontal="center" vertical="center"/>
    </xf>
    <xf numFmtId="172" fontId="8" fillId="0" borderId="0" xfId="42" applyNumberFormat="1" applyFont="1" applyFill="1" applyBorder="1" applyAlignment="1">
      <alignment horizontal="center" vertical="center"/>
    </xf>
    <xf numFmtId="172" fontId="8" fillId="0" borderId="0" xfId="42" applyNumberFormat="1" applyFont="1" applyFill="1" applyAlignment="1">
      <alignment vertical="center"/>
    </xf>
    <xf numFmtId="172" fontId="55" fillId="0" borderId="0" xfId="42" applyNumberFormat="1" applyFont="1" applyFill="1" applyBorder="1" applyAlignment="1">
      <alignment vertical="center"/>
    </xf>
    <xf numFmtId="0" fontId="9" fillId="0" borderId="0" xfId="0" applyFont="1" applyFill="1" applyAlignment="1">
      <alignment horizontal="left" vertical="center" wrapText="1"/>
    </xf>
    <xf numFmtId="0" fontId="8" fillId="0" borderId="10" xfId="0" applyFont="1" applyFill="1" applyBorder="1" applyAlignment="1">
      <alignment vertical="center"/>
    </xf>
    <xf numFmtId="0" fontId="8" fillId="0" borderId="20" xfId="0" applyFont="1" applyFill="1" applyBorder="1" applyAlignment="1">
      <alignment vertical="center"/>
    </xf>
    <xf numFmtId="43" fontId="9" fillId="0" borderId="13" xfId="42" applyNumberFormat="1" applyFont="1" applyFill="1" applyBorder="1" applyAlignment="1">
      <alignment vertical="center"/>
    </xf>
    <xf numFmtId="43" fontId="9" fillId="0" borderId="23" xfId="42" applyNumberFormat="1" applyFont="1" applyFill="1" applyBorder="1" applyAlignment="1">
      <alignment vertical="center"/>
    </xf>
    <xf numFmtId="43" fontId="55" fillId="0" borderId="0" xfId="42" applyFont="1" applyFill="1" applyBorder="1" applyAlignment="1">
      <alignment horizontal="center" vertical="center"/>
    </xf>
    <xf numFmtId="43" fontId="9" fillId="0" borderId="0" xfId="42" applyFont="1" applyFill="1" applyBorder="1" applyAlignment="1">
      <alignment horizontal="center" vertical="center"/>
    </xf>
    <xf numFmtId="43" fontId="55" fillId="0" borderId="0" xfId="42" applyFont="1" applyFill="1" applyBorder="1" applyAlignment="1">
      <alignment vertical="center"/>
    </xf>
    <xf numFmtId="43" fontId="9" fillId="0" borderId="0" xfId="42" applyFont="1" applyFill="1" applyBorder="1" applyAlignment="1">
      <alignment vertical="center"/>
    </xf>
    <xf numFmtId="43" fontId="55" fillId="0" borderId="0" xfId="42" applyFont="1" applyFill="1" applyBorder="1" applyAlignment="1">
      <alignment horizontal="left" vertical="center"/>
    </xf>
    <xf numFmtId="43" fontId="9" fillId="0" borderId="0" xfId="42" applyFont="1" applyFill="1" applyBorder="1" applyAlignment="1">
      <alignment horizontal="left" vertical="center"/>
    </xf>
    <xf numFmtId="172" fontId="9" fillId="0" borderId="16" xfId="42" applyNumberFormat="1" applyFont="1" applyFill="1" applyBorder="1" applyAlignment="1">
      <alignment vertical="center"/>
    </xf>
    <xf numFmtId="43" fontId="9" fillId="0" borderId="17" xfId="42" applyNumberFormat="1" applyFont="1" applyFill="1" applyBorder="1" applyAlignment="1">
      <alignment vertical="center"/>
    </xf>
    <xf numFmtId="172" fontId="8" fillId="0" borderId="28" xfId="42" applyNumberFormat="1" applyFont="1" applyFill="1" applyBorder="1" applyAlignment="1">
      <alignment vertical="center"/>
    </xf>
    <xf numFmtId="0" fontId="8" fillId="0" borderId="0" xfId="0" applyFont="1" applyFill="1" applyBorder="1" applyAlignment="1">
      <alignment horizontal="left" vertical="center"/>
    </xf>
    <xf numFmtId="172" fontId="9" fillId="0" borderId="0" xfId="42" applyNumberFormat="1" applyFont="1" applyFill="1" applyBorder="1" applyAlignment="1">
      <alignment horizontal="center" vertical="center"/>
    </xf>
    <xf numFmtId="0" fontId="110" fillId="0" borderId="0" xfId="0" applyFont="1" applyFill="1" applyBorder="1" applyAlignment="1">
      <alignment horizontal="left" vertical="center"/>
    </xf>
    <xf numFmtId="172" fontId="111" fillId="0" borderId="0" xfId="42" applyNumberFormat="1" applyFont="1" applyFill="1" applyBorder="1" applyAlignment="1">
      <alignment horizontal="right" vertical="center"/>
    </xf>
    <xf numFmtId="176" fontId="110" fillId="0" borderId="0" xfId="0" applyNumberFormat="1" applyFont="1" applyFill="1" applyBorder="1" applyAlignment="1">
      <alignment horizontal="right" vertical="center"/>
    </xf>
    <xf numFmtId="172" fontId="110" fillId="0" borderId="0" xfId="42" applyNumberFormat="1" applyFont="1" applyFill="1" applyBorder="1" applyAlignment="1">
      <alignment horizontal="right" vertical="center"/>
    </xf>
    <xf numFmtId="0" fontId="112" fillId="0" borderId="0" xfId="0" applyFont="1" applyFill="1" applyAlignment="1">
      <alignment vertical="center"/>
    </xf>
    <xf numFmtId="0" fontId="9" fillId="0" borderId="0" xfId="0" applyFont="1" applyAlignment="1" applyProtection="1">
      <alignment horizontal="left"/>
      <protection hidden="1"/>
    </xf>
    <xf numFmtId="0" fontId="111" fillId="0" borderId="0" xfId="0" applyFont="1" applyFill="1" applyBorder="1" applyAlignment="1">
      <alignment horizontal="left" vertical="center"/>
    </xf>
    <xf numFmtId="0" fontId="110" fillId="0" borderId="0" xfId="0" applyFont="1" applyFill="1" applyBorder="1" applyAlignment="1">
      <alignment horizontal="right" vertical="center"/>
    </xf>
    <xf numFmtId="172" fontId="110" fillId="0" borderId="0" xfId="42" applyNumberFormat="1" applyFont="1" applyFill="1" applyBorder="1" applyAlignment="1">
      <alignment horizontal="center" vertical="center"/>
    </xf>
    <xf numFmtId="0" fontId="112" fillId="0" borderId="0" xfId="0" applyFont="1" applyAlignment="1">
      <alignment vertical="center"/>
    </xf>
    <xf numFmtId="0" fontId="55" fillId="0" borderId="0" xfId="0" applyFont="1" applyAlignment="1">
      <alignment horizontal="center" vertical="center"/>
    </xf>
    <xf numFmtId="172" fontId="111" fillId="0" borderId="16" xfId="42" applyNumberFormat="1" applyFont="1" applyFill="1" applyBorder="1" applyAlignment="1">
      <alignment horizontal="right" vertical="center"/>
    </xf>
    <xf numFmtId="172" fontId="111" fillId="0" borderId="16" xfId="42" applyNumberFormat="1" applyFont="1" applyFill="1" applyBorder="1" applyAlignment="1">
      <alignment horizontal="center" vertical="center"/>
    </xf>
    <xf numFmtId="172" fontId="111" fillId="0" borderId="0" xfId="42" applyNumberFormat="1" applyFont="1" applyFill="1" applyBorder="1" applyAlignment="1">
      <alignment horizontal="center" vertical="center"/>
    </xf>
    <xf numFmtId="0" fontId="55"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176" fontId="111" fillId="0" borderId="0" xfId="0" applyNumberFormat="1" applyFont="1" applyFill="1" applyBorder="1" applyAlignment="1">
      <alignment horizontal="right" vertical="center"/>
    </xf>
    <xf numFmtId="172" fontId="113" fillId="0" borderId="0" xfId="42" applyNumberFormat="1" applyFont="1" applyFill="1" applyBorder="1" applyAlignment="1">
      <alignment horizontal="center" vertical="center"/>
    </xf>
    <xf numFmtId="43" fontId="66" fillId="0" borderId="0" xfId="0" applyNumberFormat="1" applyFont="1" applyAlignment="1">
      <alignment horizontal="center" vertical="center"/>
    </xf>
    <xf numFmtId="0" fontId="9" fillId="0" borderId="0" xfId="0" applyFont="1" applyBorder="1" applyAlignment="1">
      <alignment horizontal="left" vertical="center" wrapText="1"/>
    </xf>
    <xf numFmtId="172" fontId="9" fillId="0" borderId="0" xfId="0" applyNumberFormat="1" applyFont="1" applyBorder="1" applyAlignment="1">
      <alignment horizontal="left" vertical="center" wrapText="1"/>
    </xf>
    <xf numFmtId="0" fontId="55" fillId="0" borderId="0" xfId="0" applyFont="1" applyBorder="1" applyAlignment="1">
      <alignment vertical="top"/>
    </xf>
    <xf numFmtId="172" fontId="55" fillId="0" borderId="0" xfId="42" applyNumberFormat="1" applyFont="1" applyBorder="1" applyAlignment="1">
      <alignment vertical="center"/>
    </xf>
    <xf numFmtId="172" fontId="61" fillId="0" borderId="27" xfId="0" applyNumberFormat="1" applyFont="1" applyBorder="1" applyAlignment="1">
      <alignment vertical="center"/>
    </xf>
    <xf numFmtId="43" fontId="61" fillId="0" borderId="27" xfId="42" applyFont="1" applyBorder="1" applyAlignment="1">
      <alignment vertical="center"/>
    </xf>
    <xf numFmtId="172" fontId="9" fillId="0" borderId="0" xfId="42" applyNumberFormat="1" applyFont="1" applyBorder="1" applyAlignment="1">
      <alignment horizontal="left" vertical="center" wrapText="1"/>
    </xf>
    <xf numFmtId="0" fontId="9" fillId="0" borderId="0" xfId="0" applyFont="1" applyBorder="1" applyAlignment="1">
      <alignment vertical="center"/>
    </xf>
    <xf numFmtId="172" fontId="8" fillId="0" borderId="0" xfId="42" applyNumberFormat="1" applyFont="1" applyBorder="1" applyAlignment="1">
      <alignment horizontal="left" vertical="center" wrapText="1"/>
    </xf>
    <xf numFmtId="43" fontId="8" fillId="0" borderId="0" xfId="0" applyNumberFormat="1" applyFont="1" applyAlignment="1">
      <alignment horizontal="center" vertical="center" wrapText="1"/>
    </xf>
    <xf numFmtId="43" fontId="66" fillId="0" borderId="0" xfId="0" applyNumberFormat="1" applyFont="1" applyAlignment="1">
      <alignment horizontal="center" vertical="center" wrapText="1"/>
    </xf>
    <xf numFmtId="172" fontId="67" fillId="0" borderId="0" xfId="42" applyNumberFormat="1" applyFont="1" applyAlignment="1">
      <alignment horizontal="center" vertical="center"/>
    </xf>
    <xf numFmtId="43" fontId="9" fillId="0" borderId="0" xfId="0" applyNumberFormat="1" applyFont="1" applyAlignment="1">
      <alignment horizontal="center" vertical="center" wrapText="1"/>
    </xf>
    <xf numFmtId="0" fontId="9" fillId="0" borderId="0" xfId="0" applyFont="1" applyAlignment="1">
      <alignment horizontal="justify" vertical="center" wrapText="1"/>
    </xf>
    <xf numFmtId="0" fontId="8" fillId="0" borderId="0" xfId="0" applyFont="1" applyBorder="1" applyAlignment="1">
      <alignment vertical="center"/>
    </xf>
    <xf numFmtId="172" fontId="59" fillId="0" borderId="0" xfId="42" applyNumberFormat="1" applyFont="1" applyBorder="1" applyAlignment="1">
      <alignment vertical="center"/>
    </xf>
    <xf numFmtId="172" fontId="58" fillId="0" borderId="0" xfId="42" applyNumberFormat="1" applyFont="1" applyAlignment="1">
      <alignment vertical="center"/>
    </xf>
    <xf numFmtId="172" fontId="59" fillId="0" borderId="0" xfId="0" applyNumberFormat="1" applyFont="1" applyAlignment="1">
      <alignment vertical="center"/>
    </xf>
    <xf numFmtId="172" fontId="9" fillId="0" borderId="16" xfId="42" applyNumberFormat="1" applyFont="1" applyBorder="1" applyAlignment="1">
      <alignment horizontal="left" vertical="center" wrapText="1"/>
    </xf>
    <xf numFmtId="172" fontId="8" fillId="0" borderId="27" xfId="0" applyNumberFormat="1" applyFont="1" applyBorder="1" applyAlignment="1">
      <alignment vertical="center"/>
    </xf>
    <xf numFmtId="172" fontId="59" fillId="0" borderId="0" xfId="0" applyNumberFormat="1" applyFont="1" applyBorder="1" applyAlignment="1">
      <alignment vertical="center"/>
    </xf>
    <xf numFmtId="0" fontId="61" fillId="0" borderId="0" xfId="0" applyFont="1" applyBorder="1" applyAlignment="1">
      <alignment/>
    </xf>
    <xf numFmtId="172" fontId="9" fillId="0" borderId="16" xfId="0" applyNumberFormat="1" applyFont="1" applyBorder="1" applyAlignment="1">
      <alignment vertical="center"/>
    </xf>
    <xf numFmtId="172" fontId="8" fillId="0" borderId="16" xfId="0" applyNumberFormat="1" applyFont="1" applyBorder="1" applyAlignment="1">
      <alignment vertical="center"/>
    </xf>
    <xf numFmtId="0" fontId="9" fillId="0" borderId="0" xfId="0" applyFont="1" applyAlignment="1" quotePrefix="1">
      <alignment horizontal="left" vertical="center"/>
    </xf>
    <xf numFmtId="172" fontId="55" fillId="0" borderId="0" xfId="42" applyNumberFormat="1" applyFont="1" applyAlignment="1">
      <alignment vertical="center"/>
    </xf>
    <xf numFmtId="43" fontId="68" fillId="0" borderId="0" xfId="0" applyNumberFormat="1" applyFont="1" applyAlignment="1">
      <alignment horizontal="center" vertical="center"/>
    </xf>
    <xf numFmtId="43" fontId="9" fillId="0" borderId="0" xfId="0" applyNumberFormat="1" applyFont="1" applyBorder="1" applyAlignment="1">
      <alignment horizontal="center" vertical="center"/>
    </xf>
    <xf numFmtId="43" fontId="66"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43" fontId="68" fillId="0" borderId="0" xfId="0" applyNumberFormat="1" applyFont="1" applyBorder="1" applyAlignment="1">
      <alignment horizontal="center" vertical="center"/>
    </xf>
    <xf numFmtId="43" fontId="9" fillId="0" borderId="0" xfId="42" applyFont="1" applyBorder="1" applyAlignment="1">
      <alignment horizontal="center" vertical="center"/>
    </xf>
    <xf numFmtId="172" fontId="69" fillId="0" borderId="0" xfId="42" applyNumberFormat="1" applyFont="1" applyBorder="1" applyAlignment="1">
      <alignment horizontal="center" vertical="center"/>
    </xf>
    <xf numFmtId="0" fontId="111" fillId="0" borderId="0" xfId="0" applyFont="1" applyFill="1" applyBorder="1" applyAlignment="1">
      <alignment vertical="center"/>
    </xf>
    <xf numFmtId="172" fontId="59" fillId="0" borderId="0" xfId="42" applyNumberFormat="1" applyFont="1" applyBorder="1" applyAlignment="1">
      <alignment horizontal="center" vertical="center"/>
    </xf>
    <xf numFmtId="43" fontId="66" fillId="0" borderId="0" xfId="0" applyNumberFormat="1" applyFont="1" applyFill="1" applyBorder="1" applyAlignment="1">
      <alignment horizontal="center" vertical="center"/>
    </xf>
    <xf numFmtId="0" fontId="8" fillId="0" borderId="0" xfId="0" applyFont="1" applyFill="1" applyBorder="1" applyAlignment="1">
      <alignment vertical="center"/>
    </xf>
    <xf numFmtId="172" fontId="59" fillId="0" borderId="0" xfId="42" applyNumberFormat="1" applyFont="1" applyFill="1" applyBorder="1" applyAlignment="1">
      <alignment horizontal="center" vertical="center"/>
    </xf>
    <xf numFmtId="43" fontId="59" fillId="0" borderId="0" xfId="42" applyFont="1" applyFill="1" applyBorder="1" applyAlignment="1">
      <alignment vertical="center"/>
    </xf>
    <xf numFmtId="172" fontId="59" fillId="0" borderId="0" xfId="0" applyNumberFormat="1" applyFont="1" applyFill="1" applyBorder="1" applyAlignment="1">
      <alignment vertical="center"/>
    </xf>
    <xf numFmtId="43" fontId="59" fillId="0" borderId="0" xfId="0" applyNumberFormat="1" applyFont="1" applyFill="1" applyBorder="1" applyAlignment="1">
      <alignment vertical="center"/>
    </xf>
    <xf numFmtId="172" fontId="67" fillId="0" borderId="0" xfId="42" applyNumberFormat="1" applyFont="1" applyFill="1" applyBorder="1" applyAlignment="1">
      <alignment vertical="center"/>
    </xf>
    <xf numFmtId="43" fontId="68" fillId="0" borderId="0" xfId="0" applyNumberFormat="1" applyFont="1" applyFill="1" applyBorder="1" applyAlignment="1">
      <alignment horizontal="center" vertical="center"/>
    </xf>
    <xf numFmtId="0" fontId="55" fillId="34" borderId="0" xfId="0" applyFont="1" applyFill="1" applyAlignment="1">
      <alignment vertical="center"/>
    </xf>
    <xf numFmtId="172" fontId="59" fillId="0" borderId="0" xfId="42" applyNumberFormat="1" applyFont="1" applyFill="1" applyBorder="1" applyAlignment="1">
      <alignment vertical="center"/>
    </xf>
    <xf numFmtId="0" fontId="56" fillId="0" borderId="0" xfId="0" applyFont="1" applyBorder="1" applyAlignment="1">
      <alignment horizontal="center" vertical="center"/>
    </xf>
    <xf numFmtId="43" fontId="59" fillId="0" borderId="0" xfId="42" applyFont="1" applyBorder="1" applyAlignment="1">
      <alignment horizontal="center" vertical="center"/>
    </xf>
    <xf numFmtId="172" fontId="9" fillId="0" borderId="0" xfId="0" applyNumberFormat="1" applyFont="1" applyFill="1" applyBorder="1" applyAlignment="1">
      <alignment vertical="center"/>
    </xf>
    <xf numFmtId="43" fontId="59" fillId="0" borderId="0" xfId="42" applyFont="1" applyFill="1" applyBorder="1" applyAlignment="1">
      <alignment horizontal="center" vertical="center"/>
    </xf>
    <xf numFmtId="43" fontId="8" fillId="0" borderId="0" xfId="42" applyFont="1" applyFill="1" applyBorder="1" applyAlignment="1">
      <alignment horizontal="center" vertical="center"/>
    </xf>
    <xf numFmtId="0" fontId="9" fillId="0" borderId="0" xfId="0" applyFont="1" applyFill="1" applyBorder="1" applyAlignment="1">
      <alignment horizontal="left" vertical="center"/>
    </xf>
    <xf numFmtId="43" fontId="59" fillId="0" borderId="0" xfId="42" applyNumberFormat="1" applyFont="1" applyFill="1" applyBorder="1" applyAlignment="1">
      <alignment horizontal="center" vertical="center"/>
    </xf>
    <xf numFmtId="43" fontId="8" fillId="0" borderId="0" xfId="42" applyNumberFormat="1" applyFont="1" applyFill="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vertical="center"/>
    </xf>
    <xf numFmtId="0" fontId="61" fillId="0" borderId="0" xfId="0" applyFont="1" applyBorder="1" applyAlignment="1">
      <alignment horizontal="center" vertical="center"/>
    </xf>
    <xf numFmtId="174" fontId="8" fillId="0" borderId="0" xfId="42" applyNumberFormat="1" applyFont="1" applyFill="1" applyBorder="1" applyAlignment="1">
      <alignment horizontal="center" vertical="center"/>
    </xf>
    <xf numFmtId="43" fontId="55" fillId="0" borderId="0" xfId="0" applyNumberFormat="1" applyFont="1" applyBorder="1" applyAlignment="1">
      <alignment horizontal="center" vertical="center"/>
    </xf>
    <xf numFmtId="0" fontId="55" fillId="0" borderId="0" xfId="0" applyFont="1" applyAlignment="1">
      <alignment/>
    </xf>
    <xf numFmtId="0" fontId="55" fillId="0" borderId="0" xfId="0" applyFont="1" applyBorder="1" applyAlignment="1">
      <alignment/>
    </xf>
    <xf numFmtId="0" fontId="55" fillId="0" borderId="16" xfId="0" applyFont="1" applyBorder="1" applyAlignment="1">
      <alignment/>
    </xf>
    <xf numFmtId="0" fontId="9" fillId="0" borderId="0" xfId="0" applyFont="1" applyBorder="1" applyAlignment="1">
      <alignment/>
    </xf>
    <xf numFmtId="0" fontId="8" fillId="0" borderId="0" xfId="0" applyFont="1" applyBorder="1" applyAlignment="1">
      <alignment/>
    </xf>
    <xf numFmtId="0" fontId="9" fillId="0" borderId="21" xfId="0" applyFont="1" applyBorder="1" applyAlignment="1">
      <alignment horizontal="center"/>
    </xf>
    <xf numFmtId="0" fontId="9" fillId="0" borderId="0" xfId="0" applyFont="1" applyAlignment="1">
      <alignment/>
    </xf>
    <xf numFmtId="0" fontId="9" fillId="0" borderId="21" xfId="0" applyFont="1" applyBorder="1" applyAlignment="1">
      <alignment/>
    </xf>
    <xf numFmtId="43" fontId="8" fillId="0" borderId="0" xfId="42" applyFont="1" applyAlignment="1">
      <alignment/>
    </xf>
    <xf numFmtId="0" fontId="68" fillId="0" borderId="0" xfId="0" applyFont="1" applyBorder="1" applyAlignment="1">
      <alignment/>
    </xf>
    <xf numFmtId="172" fontId="9" fillId="0" borderId="0" xfId="42" applyNumberFormat="1" applyFont="1" applyBorder="1" applyAlignment="1">
      <alignment/>
    </xf>
    <xf numFmtId="43" fontId="9" fillId="0" borderId="0" xfId="42" applyFont="1" applyBorder="1" applyAlignment="1">
      <alignment/>
    </xf>
    <xf numFmtId="43" fontId="9" fillId="0" borderId="0" xfId="42" applyFont="1" applyFill="1" applyBorder="1" applyAlignment="1">
      <alignment/>
    </xf>
    <xf numFmtId="43" fontId="55" fillId="0" borderId="0" xfId="42" applyFont="1" applyBorder="1" applyAlignment="1">
      <alignment/>
    </xf>
    <xf numFmtId="43" fontId="9" fillId="0" borderId="16" xfId="42" applyFont="1" applyBorder="1" applyAlignment="1">
      <alignment/>
    </xf>
    <xf numFmtId="172" fontId="9" fillId="0" borderId="16" xfId="42" applyNumberFormat="1" applyFont="1" applyBorder="1" applyAlignment="1">
      <alignment/>
    </xf>
    <xf numFmtId="43" fontId="55" fillId="0" borderId="16" xfId="42" applyFont="1" applyBorder="1" applyAlignment="1">
      <alignment/>
    </xf>
    <xf numFmtId="0" fontId="9" fillId="0" borderId="25" xfId="0" applyFont="1" applyBorder="1" applyAlignment="1">
      <alignment/>
    </xf>
    <xf numFmtId="172" fontId="8" fillId="0" borderId="25" xfId="0" applyNumberFormat="1" applyFont="1" applyBorder="1" applyAlignment="1">
      <alignment/>
    </xf>
    <xf numFmtId="43" fontId="55" fillId="0" borderId="25" xfId="42" applyFont="1" applyBorder="1" applyAlignment="1">
      <alignment/>
    </xf>
    <xf numFmtId="43" fontId="9" fillId="0" borderId="0" xfId="42" applyFont="1" applyAlignment="1">
      <alignment/>
    </xf>
    <xf numFmtId="0" fontId="8" fillId="0" borderId="0" xfId="0" applyFont="1" applyAlignment="1">
      <alignment/>
    </xf>
    <xf numFmtId="172" fontId="8" fillId="0" borderId="27" xfId="0" applyNumberFormat="1" applyFont="1" applyBorder="1" applyAlignment="1">
      <alignment/>
    </xf>
    <xf numFmtId="43" fontId="55" fillId="0" borderId="27" xfId="42" applyFont="1" applyBorder="1" applyAlignment="1">
      <alignment/>
    </xf>
    <xf numFmtId="172" fontId="55" fillId="0" borderId="0" xfId="42" applyNumberFormat="1" applyFont="1" applyAlignment="1">
      <alignment/>
    </xf>
    <xf numFmtId="172" fontId="9" fillId="0" borderId="0" xfId="0" applyNumberFormat="1" applyFont="1" applyBorder="1" applyAlignment="1">
      <alignment/>
    </xf>
    <xf numFmtId="0" fontId="9" fillId="0" borderId="16" xfId="0" applyFont="1" applyBorder="1" applyAlignment="1">
      <alignment/>
    </xf>
    <xf numFmtId="172" fontId="9" fillId="0" borderId="16" xfId="0" applyNumberFormat="1" applyFont="1" applyBorder="1" applyAlignment="1">
      <alignment/>
    </xf>
    <xf numFmtId="172" fontId="55" fillId="0" borderId="16" xfId="42" applyNumberFormat="1" applyFont="1" applyBorder="1" applyAlignment="1">
      <alignment/>
    </xf>
    <xf numFmtId="172" fontId="8" fillId="0" borderId="0" xfId="0" applyNumberFormat="1" applyFont="1" applyBorder="1" applyAlignment="1">
      <alignment/>
    </xf>
    <xf numFmtId="43" fontId="61" fillId="0" borderId="0" xfId="42" applyFont="1" applyBorder="1" applyAlignment="1">
      <alignment/>
    </xf>
    <xf numFmtId="172" fontId="61" fillId="0" borderId="0" xfId="42" applyNumberFormat="1" applyFont="1" applyFill="1" applyBorder="1" applyAlignment="1">
      <alignment/>
    </xf>
    <xf numFmtId="43" fontId="55" fillId="0" borderId="0" xfId="0" applyNumberFormat="1" applyFont="1" applyAlignment="1">
      <alignment/>
    </xf>
    <xf numFmtId="0" fontId="8" fillId="0" borderId="27" xfId="0" applyFont="1" applyBorder="1" applyAlignment="1">
      <alignment/>
    </xf>
    <xf numFmtId="43" fontId="61" fillId="0" borderId="27" xfId="42" applyFont="1" applyBorder="1" applyAlignment="1">
      <alignment/>
    </xf>
    <xf numFmtId="0" fontId="61" fillId="0" borderId="0" xfId="0" applyFont="1" applyAlignment="1">
      <alignment/>
    </xf>
    <xf numFmtId="172" fontId="61" fillId="0" borderId="27" xfId="42" applyNumberFormat="1" applyFont="1" applyFill="1" applyBorder="1" applyAlignment="1">
      <alignment/>
    </xf>
    <xf numFmtId="0" fontId="68" fillId="0" borderId="16" xfId="0" applyFont="1" applyBorder="1" applyAlignment="1">
      <alignment/>
    </xf>
    <xf numFmtId="174" fontId="66" fillId="0" borderId="0" xfId="0" applyNumberFormat="1" applyFont="1" applyBorder="1" applyAlignment="1">
      <alignment/>
    </xf>
    <xf numFmtId="43" fontId="66" fillId="0" borderId="27" xfId="0" applyNumberFormat="1" applyFont="1" applyBorder="1" applyAlignment="1">
      <alignment/>
    </xf>
    <xf numFmtId="43" fontId="61" fillId="0" borderId="0" xfId="42" applyFont="1" applyAlignment="1">
      <alignment/>
    </xf>
    <xf numFmtId="43" fontId="68" fillId="0" borderId="0" xfId="0" applyNumberFormat="1" applyFont="1" applyBorder="1" applyAlignment="1">
      <alignment/>
    </xf>
    <xf numFmtId="43" fontId="55" fillId="0" borderId="0" xfId="42" applyFont="1" applyAlignment="1">
      <alignment/>
    </xf>
    <xf numFmtId="43" fontId="55" fillId="0" borderId="0" xfId="42" applyFont="1" applyFill="1" applyBorder="1" applyAlignment="1">
      <alignment/>
    </xf>
    <xf numFmtId="43" fontId="61" fillId="0" borderId="27" xfId="42" applyFont="1" applyFill="1" applyBorder="1" applyAlignment="1">
      <alignment/>
    </xf>
    <xf numFmtId="43" fontId="9" fillId="0" borderId="0" xfId="0" applyNumberFormat="1" applyFont="1" applyBorder="1" applyAlignment="1">
      <alignment/>
    </xf>
    <xf numFmtId="172" fontId="9" fillId="0" borderId="0" xfId="0" applyNumberFormat="1" applyFont="1" applyFill="1" applyBorder="1" applyAlignment="1">
      <alignment/>
    </xf>
    <xf numFmtId="0" fontId="9" fillId="0" borderId="0" xfId="0" applyFont="1" applyFill="1" applyBorder="1" applyAlignment="1">
      <alignment/>
    </xf>
    <xf numFmtId="172" fontId="9" fillId="0" borderId="0" xfId="42" applyNumberFormat="1" applyFont="1" applyFill="1" applyBorder="1" applyAlignment="1">
      <alignment/>
    </xf>
    <xf numFmtId="172" fontId="9" fillId="0" borderId="16" xfId="0" applyNumberFormat="1" applyFont="1" applyFill="1" applyBorder="1" applyAlignment="1">
      <alignment/>
    </xf>
    <xf numFmtId="43" fontId="55" fillId="0" borderId="16" xfId="42" applyFont="1" applyFill="1" applyBorder="1" applyAlignment="1">
      <alignment/>
    </xf>
    <xf numFmtId="2" fontId="9" fillId="0" borderId="0" xfId="0" applyNumberFormat="1" applyFont="1" applyBorder="1" applyAlignment="1">
      <alignment/>
    </xf>
    <xf numFmtId="172" fontId="8" fillId="0" borderId="27" xfId="0" applyNumberFormat="1" applyFont="1" applyFill="1" applyBorder="1" applyAlignment="1">
      <alignment/>
    </xf>
    <xf numFmtId="0" fontId="8" fillId="0" borderId="0" xfId="0" applyFont="1" applyFill="1" applyBorder="1" applyAlignment="1">
      <alignment/>
    </xf>
    <xf numFmtId="0" fontId="61" fillId="0" borderId="0" xfId="0" applyFont="1" applyFill="1" applyBorder="1" applyAlignment="1">
      <alignment/>
    </xf>
    <xf numFmtId="0" fontId="61" fillId="0" borderId="27" xfId="0" applyFont="1" applyFill="1" applyBorder="1" applyAlignment="1">
      <alignment/>
    </xf>
    <xf numFmtId="43" fontId="8" fillId="0" borderId="0" xfId="0" applyNumberFormat="1" applyFont="1" applyBorder="1" applyAlignment="1">
      <alignment/>
    </xf>
    <xf numFmtId="43" fontId="8" fillId="0" borderId="27" xfId="0" applyNumberFormat="1" applyFont="1" applyBorder="1" applyAlignment="1">
      <alignment/>
    </xf>
    <xf numFmtId="0" fontId="55" fillId="0" borderId="27" xfId="0" applyFont="1" applyBorder="1" applyAlignment="1">
      <alignment/>
    </xf>
    <xf numFmtId="172" fontId="9" fillId="0" borderId="0" xfId="42" applyNumberFormat="1" applyFont="1" applyAlignment="1">
      <alignment/>
    </xf>
    <xf numFmtId="172" fontId="55" fillId="0" borderId="0" xfId="0" applyNumberFormat="1" applyFont="1" applyAlignment="1">
      <alignment/>
    </xf>
    <xf numFmtId="172" fontId="8" fillId="0" borderId="25" xfId="42" applyNumberFormat="1" applyFont="1" applyBorder="1" applyAlignment="1">
      <alignment/>
    </xf>
    <xf numFmtId="172" fontId="8" fillId="0" borderId="0" xfId="42" applyNumberFormat="1" applyFont="1" applyBorder="1" applyAlignment="1">
      <alignment/>
    </xf>
    <xf numFmtId="172" fontId="8" fillId="0" borderId="27" xfId="42" applyNumberFormat="1" applyFont="1" applyBorder="1" applyAlignment="1">
      <alignment/>
    </xf>
    <xf numFmtId="172" fontId="61" fillId="0" borderId="0" xfId="42" applyNumberFormat="1" applyFont="1" applyBorder="1" applyAlignment="1">
      <alignment/>
    </xf>
    <xf numFmtId="172" fontId="61" fillId="0" borderId="27" xfId="42" applyNumberFormat="1" applyFont="1" applyBorder="1" applyAlignment="1">
      <alignment/>
    </xf>
    <xf numFmtId="0" fontId="55" fillId="0" borderId="0" xfId="0" applyFont="1" applyFill="1" applyBorder="1" applyAlignment="1">
      <alignment/>
    </xf>
    <xf numFmtId="172" fontId="9" fillId="0" borderId="16" xfId="42" applyNumberFormat="1" applyFont="1" applyFill="1" applyBorder="1" applyAlignment="1">
      <alignment/>
    </xf>
    <xf numFmtId="172" fontId="55" fillId="0" borderId="16" xfId="42" applyNumberFormat="1" applyFont="1" applyFill="1" applyBorder="1" applyAlignment="1">
      <alignment/>
    </xf>
    <xf numFmtId="2" fontId="8" fillId="0" borderId="27" xfId="0" applyNumberFormat="1" applyFont="1" applyBorder="1" applyAlignment="1">
      <alignment/>
    </xf>
    <xf numFmtId="2" fontId="61" fillId="0" borderId="27" xfId="0" applyNumberFormat="1" applyFont="1" applyBorder="1" applyAlignment="1">
      <alignment/>
    </xf>
    <xf numFmtId="2" fontId="8" fillId="0" borderId="27" xfId="0" applyNumberFormat="1" applyFont="1" applyFill="1" applyBorder="1" applyAlignment="1">
      <alignment/>
    </xf>
    <xf numFmtId="43" fontId="8" fillId="0" borderId="0" xfId="42" applyFont="1" applyBorder="1" applyAlignment="1">
      <alignment/>
    </xf>
    <xf numFmtId="43" fontId="8" fillId="0" borderId="0" xfId="42" applyFont="1" applyBorder="1" applyAlignment="1">
      <alignment vertical="center"/>
    </xf>
    <xf numFmtId="41" fontId="55" fillId="0" borderId="0" xfId="43" applyFont="1" applyAlignment="1">
      <alignment/>
    </xf>
    <xf numFmtId="41" fontId="9" fillId="0" borderId="0" xfId="43" applyFont="1" applyAlignment="1">
      <alignment/>
    </xf>
    <xf numFmtId="0" fontId="87" fillId="0" borderId="0" xfId="0" applyFont="1" applyFill="1" applyAlignment="1">
      <alignment/>
    </xf>
    <xf numFmtId="41" fontId="9" fillId="0" borderId="0" xfId="43" applyFont="1" applyBorder="1" applyAlignment="1">
      <alignment/>
    </xf>
    <xf numFmtId="41" fontId="55" fillId="0" borderId="0" xfId="43" applyFont="1" applyBorder="1" applyAlignment="1">
      <alignment/>
    </xf>
    <xf numFmtId="41" fontId="9" fillId="0" borderId="16" xfId="43" applyFont="1" applyBorder="1" applyAlignment="1">
      <alignment/>
    </xf>
    <xf numFmtId="41" fontId="8" fillId="0" borderId="25" xfId="43" applyFont="1" applyBorder="1" applyAlignment="1">
      <alignment/>
    </xf>
    <xf numFmtId="41" fontId="8" fillId="0" borderId="0" xfId="43" applyFont="1" applyAlignment="1">
      <alignment/>
    </xf>
    <xf numFmtId="41" fontId="61" fillId="0" borderId="0" xfId="43" applyFont="1" applyAlignment="1">
      <alignment/>
    </xf>
    <xf numFmtId="0" fontId="9" fillId="0" borderId="0" xfId="0" applyFont="1" applyAlignment="1">
      <alignment horizontal="left" vertical="top" wrapText="1"/>
    </xf>
    <xf numFmtId="0" fontId="9" fillId="0" borderId="0" xfId="0" applyFont="1" applyAlignment="1">
      <alignment vertical="justify" wrapText="1"/>
    </xf>
    <xf numFmtId="0" fontId="9" fillId="0" borderId="0" xfId="0" applyFont="1" applyAlignment="1">
      <alignment horizontal="justify" vertical="justify" wrapText="1"/>
    </xf>
    <xf numFmtId="0" fontId="9" fillId="0" borderId="0" xfId="0" applyFont="1" applyAlignment="1">
      <alignment horizontal="left" vertical="top" wrapText="1"/>
    </xf>
    <xf numFmtId="0" fontId="8" fillId="0" borderId="0" xfId="0" applyFont="1" applyAlignment="1">
      <alignment horizontal="left" vertical="center"/>
    </xf>
    <xf numFmtId="43" fontId="56" fillId="0" borderId="0" xfId="0" applyNumberFormat="1" applyFont="1" applyAlignment="1">
      <alignment horizontal="center" vertical="center"/>
    </xf>
    <xf numFmtId="0" fontId="55" fillId="0" borderId="0" xfId="0" applyFont="1" applyAlignment="1">
      <alignment horizontal="center" vertical="center"/>
    </xf>
    <xf numFmtId="0" fontId="8" fillId="0" borderId="0" xfId="0" applyFont="1" applyFill="1" applyAlignment="1">
      <alignment/>
    </xf>
    <xf numFmtId="43" fontId="8" fillId="0" borderId="27" xfId="42" applyFont="1" applyBorder="1" applyAlignment="1">
      <alignment/>
    </xf>
    <xf numFmtId="0" fontId="9" fillId="0" borderId="0" xfId="0" applyFont="1" applyAlignment="1">
      <alignment/>
    </xf>
    <xf numFmtId="0" fontId="9" fillId="0" borderId="19" xfId="0" applyFont="1" applyBorder="1" applyAlignment="1">
      <alignment horizontal="center"/>
    </xf>
    <xf numFmtId="0" fontId="9" fillId="0" borderId="19" xfId="0" applyFont="1" applyBorder="1" applyAlignment="1">
      <alignment/>
    </xf>
    <xf numFmtId="43" fontId="8" fillId="0" borderId="0" xfId="44" applyFont="1" applyAlignment="1">
      <alignment vertical="center"/>
    </xf>
    <xf numFmtId="0" fontId="114" fillId="0" borderId="0" xfId="0" applyFont="1" applyFill="1" applyAlignment="1">
      <alignment/>
    </xf>
    <xf numFmtId="0" fontId="115" fillId="0" borderId="0" xfId="0" applyFont="1" applyFill="1" applyAlignment="1">
      <alignment/>
    </xf>
    <xf numFmtId="0" fontId="116" fillId="0" borderId="0" xfId="0" applyFont="1" applyFill="1" applyAlignment="1">
      <alignment/>
    </xf>
    <xf numFmtId="0" fontId="117" fillId="0" borderId="0" xfId="0" applyFont="1" applyAlignment="1">
      <alignment/>
    </xf>
    <xf numFmtId="2" fontId="8" fillId="0" borderId="0" xfId="0" applyNumberFormat="1" applyFont="1" applyAlignment="1" quotePrefix="1">
      <alignment horizontal="center"/>
    </xf>
    <xf numFmtId="0" fontId="9" fillId="0" borderId="17" xfId="0" applyFont="1" applyBorder="1" applyAlignment="1">
      <alignment horizontal="center" vertical="top" wrapText="1"/>
    </xf>
    <xf numFmtId="41" fontId="9" fillId="0" borderId="17" xfId="0" applyNumberFormat="1" applyFont="1" applyBorder="1" applyAlignment="1">
      <alignment horizontal="center" vertical="top" wrapText="1"/>
    </xf>
    <xf numFmtId="0" fontId="8" fillId="0" borderId="17" xfId="0" applyFont="1" applyBorder="1" applyAlignment="1">
      <alignment horizontal="center" vertical="top" wrapText="1"/>
    </xf>
    <xf numFmtId="0" fontId="9" fillId="0" borderId="0" xfId="0" applyFont="1" applyBorder="1" applyAlignment="1">
      <alignment horizontal="center"/>
    </xf>
    <xf numFmtId="0" fontId="9" fillId="0" borderId="0" xfId="0" applyFont="1" applyBorder="1" applyAlignment="1">
      <alignment horizontal="center" vertical="top" wrapText="1"/>
    </xf>
    <xf numFmtId="43" fontId="8" fillId="0" borderId="0" xfId="0" applyNumberFormat="1" applyFont="1" applyAlignment="1">
      <alignment/>
    </xf>
    <xf numFmtId="0" fontId="8" fillId="0" borderId="0" xfId="58" applyFont="1" applyBorder="1" applyAlignment="1" applyProtection="1">
      <alignment horizontal="left"/>
      <protection hidden="1"/>
    </xf>
    <xf numFmtId="0" fontId="55" fillId="0" borderId="0" xfId="0" applyFont="1" applyFill="1" applyBorder="1" applyAlignment="1">
      <alignment horizontal="center" vertical="center"/>
    </xf>
    <xf numFmtId="0" fontId="28" fillId="0" borderId="0" xfId="58" applyFont="1" applyAlignment="1" applyProtection="1">
      <alignment horizontal="left" vertical="center"/>
      <protection hidden="1"/>
    </xf>
    <xf numFmtId="0" fontId="29" fillId="0" borderId="0" xfId="0" applyFont="1" applyAlignment="1">
      <alignment horizontal="center" vertical="center"/>
    </xf>
    <xf numFmtId="0" fontId="29" fillId="0" borderId="0" xfId="0" applyFont="1" applyAlignment="1">
      <alignment horizontal="center"/>
    </xf>
    <xf numFmtId="0" fontId="28" fillId="0" borderId="0" xfId="0" applyFont="1" applyAlignment="1">
      <alignment horizontal="center"/>
    </xf>
    <xf numFmtId="0" fontId="28" fillId="0" borderId="0" xfId="0" applyFont="1" applyBorder="1" applyAlignment="1">
      <alignment horizontal="left"/>
    </xf>
    <xf numFmtId="0" fontId="42" fillId="0" borderId="0" xfId="0" applyFont="1" applyAlignment="1">
      <alignment horizontal="center"/>
    </xf>
    <xf numFmtId="0" fontId="45" fillId="0" borderId="0" xfId="0" applyFont="1" applyAlignment="1">
      <alignment horizontal="center" vertical="center"/>
    </xf>
    <xf numFmtId="0" fontId="9" fillId="0" borderId="0" xfId="0" applyFont="1" applyBorder="1" applyAlignment="1">
      <alignment horizontal="left" vertical="center"/>
    </xf>
    <xf numFmtId="0" fontId="8" fillId="0" borderId="0" xfId="0" applyFont="1" applyAlignment="1">
      <alignment horizontal="left" vertical="center"/>
    </xf>
    <xf numFmtId="0" fontId="29" fillId="0" borderId="12" xfId="0" applyFont="1" applyBorder="1" applyAlignment="1">
      <alignment vertical="center"/>
    </xf>
    <xf numFmtId="0" fontId="28" fillId="0" borderId="12" xfId="0" applyFont="1" applyBorder="1" applyAlignment="1">
      <alignment/>
    </xf>
    <xf numFmtId="0" fontId="29" fillId="0" borderId="16" xfId="0" applyFont="1" applyBorder="1" applyAlignment="1">
      <alignment vertical="center"/>
    </xf>
    <xf numFmtId="0" fontId="28" fillId="0" borderId="16" xfId="0" applyFont="1" applyBorder="1" applyAlignment="1">
      <alignment/>
    </xf>
    <xf numFmtId="0" fontId="29" fillId="0" borderId="21" xfId="42" applyNumberFormat="1" applyFont="1" applyBorder="1" applyAlignment="1">
      <alignment horizontal="center"/>
    </xf>
    <xf numFmtId="172" fontId="28" fillId="0" borderId="11" xfId="42" applyNumberFormat="1" applyFont="1" applyBorder="1" applyAlignment="1">
      <alignment/>
    </xf>
    <xf numFmtId="0" fontId="28" fillId="0" borderId="0" xfId="0" applyFont="1" applyFill="1" applyAlignment="1">
      <alignment/>
    </xf>
    <xf numFmtId="172" fontId="32" fillId="0" borderId="12" xfId="42" applyNumberFormat="1" applyFont="1" applyBorder="1" applyAlignment="1">
      <alignment/>
    </xf>
    <xf numFmtId="172" fontId="28" fillId="0" borderId="11" xfId="42" applyNumberFormat="1" applyFont="1" applyFill="1" applyBorder="1" applyAlignment="1">
      <alignment/>
    </xf>
    <xf numFmtId="172" fontId="28" fillId="0" borderId="19" xfId="42" applyNumberFormat="1" applyFont="1" applyFill="1" applyBorder="1" applyAlignment="1">
      <alignment/>
    </xf>
    <xf numFmtId="172" fontId="28" fillId="0" borderId="0" xfId="42" applyNumberFormat="1" applyFont="1" applyAlignment="1">
      <alignment/>
    </xf>
    <xf numFmtId="172" fontId="28" fillId="0" borderId="15" xfId="42" applyNumberFormat="1" applyFont="1" applyBorder="1" applyAlignment="1">
      <alignment vertical="center"/>
    </xf>
    <xf numFmtId="172" fontId="28" fillId="0" borderId="15" xfId="42" applyNumberFormat="1" applyFont="1" applyFill="1" applyBorder="1" applyAlignment="1">
      <alignment vertical="center"/>
    </xf>
    <xf numFmtId="0" fontId="28" fillId="0" borderId="0" xfId="0" applyFont="1" applyAlignment="1">
      <alignment horizontal="center" vertical="center"/>
    </xf>
    <xf numFmtId="172" fontId="28" fillId="0" borderId="19" xfId="42" applyNumberFormat="1" applyFont="1" applyFill="1" applyBorder="1" applyAlignment="1">
      <alignment vertical="center"/>
    </xf>
    <xf numFmtId="172" fontId="34" fillId="0" borderId="0" xfId="42" applyNumberFormat="1" applyFont="1" applyBorder="1" applyAlignment="1">
      <alignment vertical="center"/>
    </xf>
    <xf numFmtId="172" fontId="31" fillId="0" borderId="0" xfId="42" applyNumberFormat="1" applyFont="1" applyAlignment="1">
      <alignment/>
    </xf>
    <xf numFmtId="0" fontId="29" fillId="0" borderId="0" xfId="0" applyFont="1" applyAlignment="1" quotePrefix="1">
      <alignment horizontal="left"/>
    </xf>
    <xf numFmtId="172" fontId="29" fillId="0" borderId="11" xfId="42" applyNumberFormat="1" applyFont="1" applyBorder="1" applyAlignment="1">
      <alignment/>
    </xf>
    <xf numFmtId="172" fontId="28" fillId="0" borderId="0" xfId="0" applyNumberFormat="1" applyFont="1" applyAlignment="1">
      <alignment horizontal="center"/>
    </xf>
    <xf numFmtId="172" fontId="29" fillId="0" borderId="0" xfId="0" applyNumberFormat="1" applyFont="1" applyAlignment="1">
      <alignment horizontal="center"/>
    </xf>
    <xf numFmtId="172" fontId="29" fillId="0" borderId="27" xfId="42" applyNumberFormat="1" applyFont="1" applyBorder="1" applyAlignment="1">
      <alignment/>
    </xf>
    <xf numFmtId="43" fontId="29" fillId="0" borderId="0" xfId="42" applyFont="1" applyAlignment="1">
      <alignment horizontal="center"/>
    </xf>
    <xf numFmtId="43" fontId="29" fillId="0" borderId="0" xfId="42" applyNumberFormat="1" applyFont="1" applyAlignment="1">
      <alignment/>
    </xf>
    <xf numFmtId="43" fontId="29" fillId="0" borderId="0" xfId="42" applyFont="1" applyAlignment="1">
      <alignment/>
    </xf>
    <xf numFmtId="0" fontId="35" fillId="0" borderId="0" xfId="0" applyFont="1" applyAlignment="1">
      <alignment horizontal="center"/>
    </xf>
    <xf numFmtId="172" fontId="28" fillId="0" borderId="25" xfId="42" applyNumberFormat="1" applyFont="1" applyBorder="1" applyAlignment="1">
      <alignment/>
    </xf>
    <xf numFmtId="0" fontId="28" fillId="0" borderId="14" xfId="0" applyFont="1" applyBorder="1" applyAlignment="1">
      <alignment horizontal="left"/>
    </xf>
    <xf numFmtId="0" fontId="28" fillId="34" borderId="0" xfId="0" applyFont="1" applyFill="1" applyBorder="1" applyAlignment="1">
      <alignment/>
    </xf>
    <xf numFmtId="0" fontId="106" fillId="0" borderId="0" xfId="0" applyFont="1" applyBorder="1" applyAlignment="1">
      <alignment/>
    </xf>
    <xf numFmtId="172" fontId="31" fillId="0" borderId="0" xfId="42" applyNumberFormat="1" applyFont="1" applyAlignment="1">
      <alignment horizontal="center"/>
    </xf>
    <xf numFmtId="172" fontId="29" fillId="0" borderId="0" xfId="42" applyNumberFormat="1" applyFont="1" applyAlignment="1">
      <alignment/>
    </xf>
    <xf numFmtId="172" fontId="29" fillId="0" borderId="25" xfId="42" applyNumberFormat="1" applyFont="1" applyBorder="1" applyAlignment="1">
      <alignment/>
    </xf>
    <xf numFmtId="172" fontId="29" fillId="0" borderId="0" xfId="0" applyNumberFormat="1" applyFont="1" applyAlignment="1">
      <alignment/>
    </xf>
    <xf numFmtId="0" fontId="9" fillId="0" borderId="0" xfId="0" applyFont="1" applyAlignment="1">
      <alignment/>
    </xf>
    <xf numFmtId="0" fontId="28" fillId="0" borderId="13" xfId="0" applyFont="1" applyBorder="1" applyAlignment="1">
      <alignment/>
    </xf>
    <xf numFmtId="0" fontId="28" fillId="0" borderId="17" xfId="0" applyFont="1" applyBorder="1" applyAlignment="1">
      <alignment/>
    </xf>
    <xf numFmtId="0" fontId="28" fillId="0" borderId="22" xfId="0" applyFont="1" applyBorder="1" applyAlignment="1">
      <alignment/>
    </xf>
    <xf numFmtId="0" fontId="29" fillId="0" borderId="0" xfId="42" applyNumberFormat="1" applyFont="1" applyBorder="1" applyAlignment="1">
      <alignment horizontal="center"/>
    </xf>
    <xf numFmtId="0" fontId="118" fillId="0" borderId="0" xfId="0" applyFont="1" applyFill="1" applyAlignment="1">
      <alignment/>
    </xf>
    <xf numFmtId="0" fontId="119" fillId="0" borderId="0" xfId="0" applyFont="1" applyFill="1" applyAlignment="1">
      <alignment/>
    </xf>
    <xf numFmtId="172" fontId="29" fillId="0" borderId="22" xfId="42" applyNumberFormat="1" applyFont="1" applyBorder="1" applyAlignment="1">
      <alignment/>
    </xf>
    <xf numFmtId="0" fontId="9" fillId="0" borderId="19" xfId="0" applyFont="1" applyBorder="1" applyAlignment="1">
      <alignment horizontal="center"/>
    </xf>
    <xf numFmtId="0" fontId="28" fillId="0" borderId="0" xfId="0" applyFont="1" applyAlignment="1">
      <alignment wrapText="1"/>
    </xf>
    <xf numFmtId="0" fontId="28" fillId="0" borderId="0" xfId="58" applyFont="1" applyAlignment="1" applyProtection="1">
      <alignment horizontal="left" vertical="top"/>
      <protection hidden="1"/>
    </xf>
    <xf numFmtId="0" fontId="28" fillId="0" borderId="0" xfId="0" applyFont="1" applyAlignment="1">
      <alignment horizontal="center"/>
    </xf>
    <xf numFmtId="0" fontId="29" fillId="0" borderId="0" xfId="0" applyFont="1" applyBorder="1" applyAlignment="1">
      <alignment horizontal="left"/>
    </xf>
    <xf numFmtId="0" fontId="29" fillId="0" borderId="0" xfId="0" applyFont="1" applyAlignment="1">
      <alignment horizontal="left" vertical="center"/>
    </xf>
    <xf numFmtId="0" fontId="28" fillId="0" borderId="0" xfId="0" applyFont="1" applyFill="1" applyBorder="1" applyAlignment="1">
      <alignment horizontal="center"/>
    </xf>
    <xf numFmtId="43" fontId="66" fillId="0" borderId="0" xfId="0" applyNumberFormat="1" applyFont="1" applyFill="1" applyAlignment="1">
      <alignment horizontal="center" vertical="center"/>
    </xf>
    <xf numFmtId="172" fontId="8" fillId="0" borderId="27" xfId="42" applyNumberFormat="1" applyFont="1" applyBorder="1" applyAlignment="1">
      <alignment horizontal="center" vertical="center"/>
    </xf>
    <xf numFmtId="172" fontId="61" fillId="0" borderId="0" xfId="0" applyNumberFormat="1" applyFont="1" applyBorder="1" applyAlignment="1">
      <alignment vertical="center"/>
    </xf>
    <xf numFmtId="43" fontId="61" fillId="0" borderId="0" xfId="42" applyFont="1" applyBorder="1" applyAlignment="1">
      <alignment vertical="center"/>
    </xf>
    <xf numFmtId="172" fontId="104" fillId="0" borderId="27" xfId="42" applyNumberFormat="1" applyFont="1" applyFill="1" applyBorder="1" applyAlignment="1">
      <alignment horizontal="center" vertical="center"/>
    </xf>
    <xf numFmtId="176" fontId="104" fillId="0" borderId="0" xfId="0" applyNumberFormat="1" applyFont="1" applyFill="1" applyBorder="1" applyAlignment="1">
      <alignment horizontal="right" vertical="center"/>
    </xf>
    <xf numFmtId="172" fontId="87" fillId="0" borderId="16" xfId="42" applyNumberFormat="1" applyFont="1" applyFill="1" applyBorder="1" applyAlignment="1">
      <alignment horizontal="center" vertical="center"/>
    </xf>
    <xf numFmtId="172" fontId="87" fillId="0" borderId="0" xfId="42" applyNumberFormat="1" applyFont="1" applyFill="1" applyBorder="1" applyAlignment="1">
      <alignment horizontal="center" vertical="center"/>
    </xf>
    <xf numFmtId="172" fontId="104" fillId="0" borderId="0" xfId="42" applyNumberFormat="1" applyFont="1" applyFill="1" applyBorder="1" applyAlignment="1">
      <alignment horizontal="center" vertical="center"/>
    </xf>
    <xf numFmtId="172" fontId="120" fillId="0" borderId="0" xfId="42" applyNumberFormat="1" applyFont="1" applyFill="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left"/>
    </xf>
    <xf numFmtId="0" fontId="76" fillId="0" borderId="0" xfId="58" applyFont="1" applyBorder="1" applyAlignment="1">
      <alignment horizontal="center"/>
      <protection/>
    </xf>
    <xf numFmtId="0" fontId="45" fillId="0" borderId="0" xfId="58" applyFont="1" applyBorder="1" applyAlignment="1">
      <alignment horizontal="center"/>
      <protection/>
    </xf>
    <xf numFmtId="0" fontId="28" fillId="0" borderId="0" xfId="58" applyFont="1" applyAlignment="1" applyProtection="1">
      <alignment horizontal="left"/>
      <protection hidden="1"/>
    </xf>
    <xf numFmtId="172" fontId="29" fillId="0" borderId="0" xfId="42" applyNumberFormat="1" applyFont="1" applyAlignment="1" applyProtection="1">
      <alignment horizontal="left"/>
      <protection hidden="1"/>
    </xf>
    <xf numFmtId="172" fontId="28" fillId="0" borderId="0" xfId="42" applyNumberFormat="1" applyFont="1" applyAlignment="1" applyProtection="1">
      <alignment horizontal="left"/>
      <protection hidden="1"/>
    </xf>
    <xf numFmtId="0" fontId="42" fillId="0" borderId="12" xfId="0" applyFont="1" applyBorder="1" applyAlignment="1">
      <alignment horizontal="center" wrapText="1"/>
    </xf>
    <xf numFmtId="0" fontId="29" fillId="0" borderId="0" xfId="58" applyFont="1" applyAlignment="1" applyProtection="1">
      <alignment horizontal="left"/>
      <protection hidden="1"/>
    </xf>
    <xf numFmtId="0" fontId="45" fillId="0" borderId="0" xfId="0" applyFont="1" applyAlignment="1">
      <alignment horizontal="center"/>
    </xf>
    <xf numFmtId="0" fontId="29" fillId="0" borderId="0" xfId="0" applyFont="1" applyAlignment="1">
      <alignment horizontal="center" vertical="center"/>
    </xf>
    <xf numFmtId="0" fontId="36" fillId="0" borderId="11"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2" xfId="0" applyFont="1" applyBorder="1" applyAlignment="1">
      <alignment horizontal="center" vertical="center"/>
    </xf>
    <xf numFmtId="0" fontId="36" fillId="0" borderId="28" xfId="0" applyFont="1" applyBorder="1" applyAlignment="1">
      <alignment horizontal="center" vertical="center"/>
    </xf>
    <xf numFmtId="0" fontId="28" fillId="0" borderId="0" xfId="58" applyFont="1" applyAlignment="1" applyProtection="1">
      <alignment horizontal="left" vertical="top"/>
      <protection hidden="1"/>
    </xf>
    <xf numFmtId="0" fontId="36" fillId="0" borderId="10" xfId="0" applyFont="1" applyBorder="1" applyAlignment="1">
      <alignment horizontal="left" vertical="center"/>
    </xf>
    <xf numFmtId="0" fontId="36" fillId="0" borderId="13" xfId="0" applyFont="1" applyBorder="1" applyAlignment="1">
      <alignment horizontal="left" vertical="center"/>
    </xf>
    <xf numFmtId="0" fontId="36" fillId="0" borderId="18" xfId="0" applyFont="1" applyBorder="1" applyAlignment="1">
      <alignment horizontal="left" vertical="center"/>
    </xf>
    <xf numFmtId="0" fontId="36" fillId="0" borderId="17" xfId="0" applyFont="1" applyBorder="1" applyAlignment="1">
      <alignment horizontal="left" vertical="center"/>
    </xf>
    <xf numFmtId="172" fontId="29" fillId="0" borderId="10" xfId="42" applyNumberFormat="1" applyFont="1" applyBorder="1" applyAlignment="1">
      <alignment horizontal="center" vertical="center"/>
    </xf>
    <xf numFmtId="172" fontId="29" fillId="0" borderId="12" xfId="42" applyNumberFormat="1" applyFont="1" applyBorder="1" applyAlignment="1">
      <alignment horizontal="center" vertical="center"/>
    </xf>
    <xf numFmtId="172" fontId="29" fillId="0" borderId="13" xfId="42" applyNumberFormat="1" applyFont="1" applyBorder="1" applyAlignment="1">
      <alignment horizontal="center" vertical="center"/>
    </xf>
    <xf numFmtId="0" fontId="29" fillId="0" borderId="0" xfId="0" applyFont="1" applyAlignment="1">
      <alignment horizont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11" xfId="0" applyFont="1" applyBorder="1" applyAlignment="1">
      <alignment horizontal="left" vertical="center"/>
    </xf>
    <xf numFmtId="0" fontId="29" fillId="0" borderId="19" xfId="0" applyFont="1" applyBorder="1" applyAlignment="1">
      <alignment horizontal="left" vertical="center"/>
    </xf>
    <xf numFmtId="0" fontId="28" fillId="0" borderId="12" xfId="0" applyFont="1" applyBorder="1" applyAlignment="1">
      <alignment horizontal="center" wrapText="1"/>
    </xf>
    <xf numFmtId="0" fontId="28" fillId="0" borderId="0" xfId="0" applyFont="1" applyBorder="1" applyAlignment="1">
      <alignment horizontal="left"/>
    </xf>
    <xf numFmtId="0" fontId="29" fillId="0" borderId="0" xfId="0" applyFont="1" applyBorder="1" applyAlignment="1">
      <alignment horizontal="left"/>
    </xf>
    <xf numFmtId="0" fontId="36" fillId="0" borderId="0" xfId="0" applyFont="1" applyAlignment="1">
      <alignment horizontal="center" vertical="center"/>
    </xf>
    <xf numFmtId="0" fontId="44" fillId="0" borderId="0" xfId="0" applyFont="1" applyBorder="1" applyAlignment="1">
      <alignment horizontal="center"/>
    </xf>
    <xf numFmtId="0" fontId="77" fillId="0" borderId="0" xfId="0" applyFont="1" applyBorder="1" applyAlignment="1">
      <alignment horizontal="center"/>
    </xf>
    <xf numFmtId="0" fontId="42" fillId="0" borderId="0" xfId="0" applyFont="1" applyBorder="1" applyAlignment="1">
      <alignment horizontal="center" wrapText="1"/>
    </xf>
    <xf numFmtId="0" fontId="29" fillId="0" borderId="0" xfId="0" applyFont="1" applyAlignment="1">
      <alignment horizontal="left" vertical="center"/>
    </xf>
    <xf numFmtId="0" fontId="28" fillId="0" borderId="0" xfId="0" applyFont="1" applyFill="1" applyBorder="1" applyAlignment="1">
      <alignment horizontal="center"/>
    </xf>
    <xf numFmtId="0" fontId="36" fillId="0" borderId="0" xfId="0" applyFont="1" applyAlignment="1">
      <alignment horizontal="center"/>
    </xf>
    <xf numFmtId="0" fontId="42" fillId="0" borderId="0" xfId="0" applyFont="1" applyAlignment="1">
      <alignment horizontal="center"/>
    </xf>
    <xf numFmtId="0" fontId="45" fillId="0" borderId="0" xfId="0" applyFont="1" applyAlignment="1">
      <alignment horizontal="center" vertical="center"/>
    </xf>
    <xf numFmtId="0" fontId="29" fillId="0" borderId="1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0" borderId="16" xfId="0" applyFont="1" applyBorder="1" applyAlignment="1">
      <alignment horizontal="left"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172" fontId="29" fillId="0" borderId="20" xfId="42" applyNumberFormat="1" applyFont="1" applyBorder="1" applyAlignment="1">
      <alignment horizontal="center"/>
    </xf>
    <xf numFmtId="172" fontId="29" fillId="0" borderId="22" xfId="42" applyNumberFormat="1" applyFont="1" applyBorder="1" applyAlignment="1">
      <alignment horizontal="center"/>
    </xf>
    <xf numFmtId="172" fontId="29" fillId="0" borderId="28" xfId="42" applyNumberFormat="1" applyFont="1" applyBorder="1" applyAlignment="1">
      <alignment horizontal="center"/>
    </xf>
    <xf numFmtId="0" fontId="28" fillId="0" borderId="0" xfId="0" applyFont="1" applyAlignment="1">
      <alignment horizontal="center" wrapText="1"/>
    </xf>
    <xf numFmtId="0" fontId="29" fillId="0" borderId="13" xfId="0" applyFont="1" applyBorder="1" applyAlignment="1">
      <alignment horizontal="left" vertical="center"/>
    </xf>
    <xf numFmtId="0" fontId="29" fillId="0" borderId="17" xfId="0" applyFont="1" applyBorder="1" applyAlignment="1">
      <alignment horizontal="left" vertical="center"/>
    </xf>
    <xf numFmtId="0" fontId="29" fillId="0" borderId="0" xfId="0" applyFont="1" applyBorder="1" applyAlignment="1">
      <alignment horizontal="center" vertical="center"/>
    </xf>
    <xf numFmtId="0" fontId="28" fillId="0" borderId="0" xfId="0" applyFont="1" applyAlignment="1">
      <alignment horizont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pplyProtection="1">
      <alignment horizontal="left"/>
      <protection hidden="1"/>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Border="1" applyAlignment="1">
      <alignment horizontal="justify" vertical="justify" wrapText="1"/>
    </xf>
    <xf numFmtId="0" fontId="9" fillId="0" borderId="0" xfId="0" applyFont="1" applyFill="1" applyBorder="1" applyAlignment="1">
      <alignment horizontal="left" vertical="top" wrapText="1"/>
    </xf>
    <xf numFmtId="172" fontId="8" fillId="0" borderId="20" xfId="44" applyNumberFormat="1" applyFont="1" applyFill="1" applyBorder="1" applyAlignment="1" applyProtection="1">
      <alignment horizontal="center" vertical="center"/>
      <protection hidden="1"/>
    </xf>
    <xf numFmtId="172" fontId="8" fillId="0" borderId="22" xfId="44" applyNumberFormat="1" applyFont="1" applyFill="1" applyBorder="1" applyAlignment="1" applyProtection="1">
      <alignment horizontal="center" vertical="center"/>
      <protection hidden="1"/>
    </xf>
    <xf numFmtId="172" fontId="8" fillId="0" borderId="28" xfId="44" applyNumberFormat="1" applyFont="1" applyFill="1" applyBorder="1" applyAlignment="1" applyProtection="1">
      <alignment horizontal="center" vertical="center"/>
      <protection hidden="1"/>
    </xf>
    <xf numFmtId="0" fontId="9" fillId="0" borderId="0" xfId="0" applyFont="1" applyAlignment="1">
      <alignment horizontal="left" vertical="top" wrapText="1"/>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0" xfId="0" applyFont="1" applyFill="1" applyBorder="1" applyAlignment="1">
      <alignment horizontal="left" vertical="center"/>
    </xf>
    <xf numFmtId="0" fontId="8" fillId="0" borderId="28" xfId="0" applyFont="1" applyFill="1" applyBorder="1" applyAlignment="1">
      <alignment horizontal="left" vertical="center"/>
    </xf>
    <xf numFmtId="0" fontId="9" fillId="0" borderId="0" xfId="0" applyFont="1" applyAlignment="1">
      <alignment horizontal="justify" vertical="justify" wrapText="1"/>
    </xf>
    <xf numFmtId="172" fontId="8" fillId="0" borderId="10" xfId="44" applyNumberFormat="1" applyFont="1" applyFill="1" applyBorder="1" applyAlignment="1" applyProtection="1">
      <alignment horizontal="center" vertical="center"/>
      <protection hidden="1"/>
    </xf>
    <xf numFmtId="172" fontId="8" fillId="0" borderId="12" xfId="44" applyNumberFormat="1" applyFont="1" applyFill="1" applyBorder="1" applyAlignment="1" applyProtection="1">
      <alignment horizontal="center" vertical="center"/>
      <protection hidden="1"/>
    </xf>
    <xf numFmtId="172" fontId="8" fillId="0" borderId="13" xfId="44" applyNumberFormat="1" applyFont="1" applyFill="1" applyBorder="1" applyAlignment="1" applyProtection="1">
      <alignment horizontal="center" vertical="center"/>
      <protection hidden="1"/>
    </xf>
    <xf numFmtId="172" fontId="9" fillId="0" borderId="10" xfId="42" applyNumberFormat="1" applyFont="1" applyFill="1" applyBorder="1" applyAlignment="1">
      <alignment horizontal="center" vertical="center"/>
    </xf>
    <xf numFmtId="172" fontId="55" fillId="0" borderId="13" xfId="42" applyNumberFormat="1" applyFont="1" applyFill="1" applyBorder="1" applyAlignment="1">
      <alignment horizontal="center" vertical="center"/>
    </xf>
    <xf numFmtId="0" fontId="55" fillId="0" borderId="0" xfId="0" applyFont="1" applyFill="1" applyBorder="1" applyAlignment="1">
      <alignment horizontal="center" vertical="center"/>
    </xf>
    <xf numFmtId="172" fontId="9" fillId="0" borderId="14" xfId="42" applyNumberFormat="1" applyFont="1" applyFill="1" applyBorder="1" applyAlignment="1">
      <alignment horizontal="right" vertical="center"/>
    </xf>
    <xf numFmtId="172" fontId="9" fillId="0" borderId="23" xfId="42" applyNumberFormat="1" applyFont="1" applyFill="1" applyBorder="1" applyAlignment="1">
      <alignment horizontal="right" vertical="center"/>
    </xf>
    <xf numFmtId="172" fontId="9" fillId="0" borderId="14" xfId="42" applyNumberFormat="1" applyFont="1" applyFill="1" applyBorder="1" applyAlignment="1">
      <alignment vertical="center"/>
    </xf>
    <xf numFmtId="172" fontId="9" fillId="0" borderId="23" xfId="42" applyNumberFormat="1" applyFont="1" applyFill="1" applyBorder="1" applyAlignment="1">
      <alignment vertical="center"/>
    </xf>
    <xf numFmtId="172" fontId="9" fillId="0" borderId="0" xfId="42" applyNumberFormat="1" applyFont="1" applyFill="1" applyBorder="1" applyAlignment="1">
      <alignment horizontal="center" vertical="center"/>
    </xf>
    <xf numFmtId="172" fontId="9" fillId="0" borderId="14" xfId="42" applyNumberFormat="1" applyFont="1" applyFill="1" applyBorder="1" applyAlignment="1">
      <alignment horizontal="center" vertical="center"/>
    </xf>
    <xf numFmtId="172" fontId="9" fillId="0" borderId="23" xfId="42" applyNumberFormat="1" applyFont="1" applyFill="1" applyBorder="1" applyAlignment="1">
      <alignment horizontal="center" vertical="center"/>
    </xf>
    <xf numFmtId="172" fontId="8" fillId="0" borderId="18" xfId="42" applyNumberFormat="1" applyFont="1" applyFill="1" applyBorder="1" applyAlignment="1">
      <alignment horizontal="center" vertical="center"/>
    </xf>
    <xf numFmtId="172" fontId="8" fillId="0" borderId="16" xfId="42" applyNumberFormat="1" applyFont="1" applyFill="1" applyBorder="1" applyAlignment="1">
      <alignment horizontal="center" vertical="center"/>
    </xf>
    <xf numFmtId="172" fontId="8" fillId="0" borderId="17" xfId="42" applyNumberFormat="1" applyFont="1" applyFill="1" applyBorder="1" applyAlignment="1">
      <alignment horizontal="center" vertical="center"/>
    </xf>
    <xf numFmtId="172" fontId="9" fillId="0" borderId="18" xfId="42" applyNumberFormat="1" applyFont="1" applyFill="1" applyBorder="1" applyAlignment="1">
      <alignment horizontal="center" vertical="center"/>
    </xf>
    <xf numFmtId="172" fontId="9" fillId="0" borderId="16" xfId="42" applyNumberFormat="1" applyFont="1" applyFill="1" applyBorder="1" applyAlignment="1">
      <alignment horizontal="center" vertical="center"/>
    </xf>
    <xf numFmtId="172" fontId="9" fillId="0" borderId="17" xfId="42" applyNumberFormat="1" applyFont="1" applyFill="1" applyBorder="1" applyAlignment="1">
      <alignment horizontal="center" vertical="center"/>
    </xf>
    <xf numFmtId="0" fontId="9" fillId="0" borderId="0" xfId="58" applyFont="1" applyAlignment="1" applyProtection="1">
      <alignment horizontal="left"/>
      <protection hidden="1"/>
    </xf>
    <xf numFmtId="172" fontId="9" fillId="0" borderId="10" xfId="42" applyNumberFormat="1" applyFont="1" applyFill="1" applyBorder="1" applyAlignment="1">
      <alignment horizontal="center" vertical="center" wrapText="1"/>
    </xf>
    <xf numFmtId="172" fontId="9" fillId="0" borderId="12" xfId="42" applyNumberFormat="1" applyFont="1" applyFill="1" applyBorder="1" applyAlignment="1">
      <alignment horizontal="center" vertical="center" wrapText="1"/>
    </xf>
    <xf numFmtId="172" fontId="9" fillId="0" borderId="13" xfId="42" applyNumberFormat="1" applyFont="1" applyFill="1" applyBorder="1" applyAlignment="1">
      <alignment horizontal="center" vertical="center" wrapText="1"/>
    </xf>
    <xf numFmtId="0" fontId="55"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172" fontId="9" fillId="0" borderId="18" xfId="42" applyNumberFormat="1" applyFont="1" applyFill="1" applyBorder="1" applyAlignment="1">
      <alignment vertical="center"/>
    </xf>
    <xf numFmtId="172" fontId="9" fillId="0" borderId="17" xfId="42" applyNumberFormat="1" applyFont="1" applyFill="1" applyBorder="1" applyAlignment="1">
      <alignment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172" fontId="8" fillId="0" borderId="20" xfId="42" applyNumberFormat="1" applyFont="1" applyFill="1" applyBorder="1" applyAlignment="1">
      <alignment vertical="center"/>
    </xf>
    <xf numFmtId="172" fontId="8" fillId="0" borderId="28" xfId="42" applyNumberFormat="1" applyFont="1" applyFill="1" applyBorder="1" applyAlignment="1">
      <alignment vertical="center"/>
    </xf>
    <xf numFmtId="2" fontId="9" fillId="0" borderId="14" xfId="0" applyNumberFormat="1" applyFont="1" applyFill="1" applyBorder="1" applyAlignment="1">
      <alignment horizontal="center" vertical="center"/>
    </xf>
    <xf numFmtId="2" fontId="9" fillId="0" borderId="23" xfId="0" applyNumberFormat="1" applyFont="1" applyFill="1" applyBorder="1" applyAlignment="1">
      <alignment horizontal="center" vertical="center"/>
    </xf>
    <xf numFmtId="0" fontId="9" fillId="0" borderId="0" xfId="0" applyFont="1" applyFill="1" applyAlignment="1">
      <alignment horizontal="justify" vertical="center" wrapText="1"/>
    </xf>
    <xf numFmtId="172" fontId="9" fillId="0" borderId="14" xfId="42" applyNumberFormat="1" applyFont="1" applyFill="1" applyBorder="1" applyAlignment="1">
      <alignment horizontal="left" vertical="center"/>
    </xf>
    <xf numFmtId="172" fontId="9" fillId="0" borderId="0" xfId="42" applyNumberFormat="1" applyFont="1" applyFill="1" applyBorder="1" applyAlignment="1">
      <alignment horizontal="left" vertical="center"/>
    </xf>
    <xf numFmtId="172" fontId="9" fillId="0" borderId="23" xfId="42" applyNumberFormat="1" applyFont="1" applyFill="1" applyBorder="1" applyAlignment="1">
      <alignment horizontal="left" vertical="center"/>
    </xf>
    <xf numFmtId="172" fontId="9" fillId="0" borderId="14" xfId="42" applyNumberFormat="1" applyFont="1" applyFill="1" applyBorder="1" applyAlignment="1">
      <alignment wrapText="1"/>
    </xf>
    <xf numFmtId="172" fontId="9" fillId="0" borderId="0" xfId="42" applyNumberFormat="1" applyFont="1" applyFill="1" applyBorder="1" applyAlignment="1">
      <alignment wrapText="1"/>
    </xf>
    <xf numFmtId="172" fontId="9" fillId="0" borderId="23" xfId="42" applyNumberFormat="1" applyFont="1" applyFill="1" applyBorder="1" applyAlignment="1">
      <alignment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Alignment="1">
      <alignment horizontal="center" vertical="center"/>
    </xf>
    <xf numFmtId="0" fontId="8" fillId="0" borderId="0" xfId="0" applyFont="1" applyFill="1" applyBorder="1" applyAlignment="1">
      <alignment horizontal="center" vertical="center"/>
    </xf>
    <xf numFmtId="172" fontId="78" fillId="0" borderId="0" xfId="44" applyNumberFormat="1" applyFont="1" applyFill="1" applyBorder="1" applyAlignment="1" applyProtection="1">
      <alignment horizontal="center" vertical="center"/>
      <protection hidden="1"/>
    </xf>
    <xf numFmtId="0" fontId="78" fillId="0" borderId="0" xfId="0" applyFont="1" applyAlignment="1">
      <alignment horizontal="center" vertical="center"/>
    </xf>
    <xf numFmtId="0" fontId="61" fillId="0" borderId="0" xfId="0" applyFont="1" applyAlignment="1">
      <alignment horizontal="center" vertical="center"/>
    </xf>
    <xf numFmtId="0" fontId="57" fillId="0" borderId="0" xfId="0" applyFont="1" applyAlignment="1">
      <alignment horizontal="center" vertical="center"/>
    </xf>
    <xf numFmtId="172" fontId="8" fillId="0" borderId="21" xfId="44" applyNumberFormat="1" applyFont="1" applyFill="1" applyBorder="1" applyAlignment="1" applyProtection="1">
      <alignment horizontal="center" vertical="center"/>
      <protection hidden="1"/>
    </xf>
    <xf numFmtId="172" fontId="8" fillId="0" borderId="18" xfId="44" applyNumberFormat="1" applyFont="1" applyFill="1" applyBorder="1" applyAlignment="1" applyProtection="1">
      <alignment horizontal="center" vertical="center"/>
      <protection hidden="1"/>
    </xf>
    <xf numFmtId="172" fontId="8" fillId="0" borderId="16" xfId="44" applyNumberFormat="1" applyFont="1" applyFill="1" applyBorder="1" applyAlignment="1" applyProtection="1">
      <alignment horizontal="center" vertical="center"/>
      <protection hidden="1"/>
    </xf>
    <xf numFmtId="172" fontId="8" fillId="0" borderId="17" xfId="44" applyNumberFormat="1" applyFont="1" applyFill="1" applyBorder="1" applyAlignment="1" applyProtection="1">
      <alignment horizontal="center" vertical="center"/>
      <protection hidden="1"/>
    </xf>
    <xf numFmtId="0" fontId="9" fillId="0" borderId="0" xfId="0" applyFont="1" applyAlignment="1">
      <alignment horizontal="justify" vertical="justify"/>
    </xf>
    <xf numFmtId="43" fontId="56" fillId="0" borderId="0" xfId="0" applyNumberFormat="1" applyFont="1" applyAlignment="1">
      <alignment horizontal="center" vertical="center"/>
    </xf>
    <xf numFmtId="43" fontId="56" fillId="0" borderId="0" xfId="0" applyNumberFormat="1" applyFont="1" applyAlignment="1">
      <alignment horizontal="left" vertical="center"/>
    </xf>
    <xf numFmtId="0" fontId="9" fillId="0" borderId="0" xfId="0" applyFont="1" applyFill="1" applyAlignment="1">
      <alignment horizontal="left" vertical="center" wrapText="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37" fillId="0" borderId="11" xfId="0" applyFont="1" applyBorder="1" applyAlignment="1">
      <alignment horizontal="center" vertical="center"/>
    </xf>
    <xf numFmtId="0" fontId="28" fillId="0" borderId="19" xfId="0" applyFont="1" applyBorder="1" applyAlignment="1">
      <alignment vertical="center"/>
    </xf>
    <xf numFmtId="0" fontId="0" fillId="0" borderId="0" xfId="0" applyFont="1" applyAlignment="1">
      <alignment horizontal="center"/>
    </xf>
    <xf numFmtId="0" fontId="0" fillId="0" borderId="20" xfId="0" applyFont="1"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0" fillId="0" borderId="22" xfId="0" applyFont="1" applyBorder="1" applyAlignment="1">
      <alignment horizontal="center"/>
    </xf>
    <xf numFmtId="0" fontId="6"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xf>
    <xf numFmtId="0" fontId="5" fillId="0" borderId="0" xfId="0" applyFont="1" applyAlignment="1">
      <alignment horizontal="center"/>
    </xf>
    <xf numFmtId="0" fontId="9" fillId="0" borderId="0" xfId="0" applyFont="1" applyAlignment="1">
      <alignment horizontal="left"/>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15" fontId="8" fillId="0" borderId="21" xfId="58" applyNumberFormat="1" applyFont="1" applyBorder="1" applyAlignment="1" applyProtection="1">
      <alignment horizontal="center" vertical="center"/>
      <protection hidden="1"/>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15" fontId="8" fillId="0" borderId="20" xfId="0" applyNumberFormat="1" applyFont="1" applyBorder="1" applyAlignment="1" applyProtection="1">
      <alignment horizontal="center" vertical="center"/>
      <protection hidden="1"/>
    </xf>
    <xf numFmtId="15" fontId="8" fillId="0" borderId="22" xfId="0" applyNumberFormat="1" applyFont="1" applyBorder="1" applyAlignment="1" applyProtection="1">
      <alignment horizontal="center" vertical="center"/>
      <protection hidden="1"/>
    </xf>
    <xf numFmtId="15" fontId="8" fillId="0" borderId="28" xfId="0" applyNumberFormat="1" applyFont="1" applyBorder="1" applyAlignment="1" applyProtection="1">
      <alignment horizontal="center" vertical="center"/>
      <protection hidden="1"/>
    </xf>
    <xf numFmtId="0" fontId="9" fillId="0" borderId="0" xfId="0" applyFont="1" applyAlignment="1">
      <alignment vertical="center" wrapText="1"/>
    </xf>
    <xf numFmtId="0" fontId="79" fillId="0" borderId="0" xfId="0" applyFont="1" applyFill="1" applyAlignment="1">
      <alignment horizontal="left" vertical="top" wrapText="1"/>
    </xf>
    <xf numFmtId="0" fontId="104" fillId="0" borderId="0" xfId="0" applyFont="1" applyFill="1" applyAlignment="1">
      <alignment horizontal="left"/>
    </xf>
    <xf numFmtId="0" fontId="8" fillId="0" borderId="21" xfId="0" applyFont="1" applyBorder="1" applyAlignment="1">
      <alignment horizontal="center" vertical="center"/>
    </xf>
    <xf numFmtId="0" fontId="9" fillId="0" borderId="20" xfId="0" applyFont="1" applyBorder="1" applyAlignment="1">
      <alignment horizontal="center" vertical="top" wrapText="1"/>
    </xf>
    <xf numFmtId="0" fontId="9" fillId="0" borderId="28" xfId="0" applyFont="1" applyBorder="1" applyAlignment="1">
      <alignment horizontal="center" vertical="top" wrapText="1"/>
    </xf>
    <xf numFmtId="0" fontId="8" fillId="0" borderId="30" xfId="0" applyFont="1" applyBorder="1" applyAlignment="1">
      <alignment horizontal="center" vertical="top" wrapText="1"/>
    </xf>
    <xf numFmtId="0" fontId="8" fillId="0" borderId="28" xfId="0" applyFont="1" applyBorder="1" applyAlignment="1">
      <alignment horizontal="center" vertical="top" wrapText="1"/>
    </xf>
    <xf numFmtId="0" fontId="8" fillId="0" borderId="16" xfId="0" applyFont="1" applyBorder="1" applyAlignment="1">
      <alignment horizontal="left" vertical="center"/>
    </xf>
    <xf numFmtId="0" fontId="8" fillId="0" borderId="20" xfId="0" applyFont="1" applyBorder="1" applyAlignment="1">
      <alignment horizontal="center" vertical="top" wrapText="1"/>
    </xf>
    <xf numFmtId="0" fontId="8" fillId="0" borderId="22" xfId="0" applyFont="1" applyBorder="1" applyAlignment="1">
      <alignment horizontal="center" vertical="top" wrapText="1"/>
    </xf>
    <xf numFmtId="0" fontId="8" fillId="0" borderId="20" xfId="0" applyFont="1" applyBorder="1" applyAlignment="1">
      <alignment horizontal="center"/>
    </xf>
    <xf numFmtId="0" fontId="8" fillId="0" borderId="29" xfId="0" applyFont="1" applyBorder="1" applyAlignment="1">
      <alignment horizont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61" fillId="0" borderId="0" xfId="0" applyFont="1" applyAlignment="1">
      <alignment horizontal="left" vertical="center"/>
    </xf>
    <xf numFmtId="0" fontId="61" fillId="0" borderId="0" xfId="0" applyFont="1" applyAlignment="1">
      <alignment horizontal="center"/>
    </xf>
    <xf numFmtId="0" fontId="61" fillId="0" borderId="0" xfId="0" applyFont="1" applyAlignment="1">
      <alignment horizontal="center" vertical="center" wrapText="1"/>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8"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1"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xf>
    <xf numFmtId="0" fontId="36" fillId="0" borderId="28" xfId="0" applyFont="1" applyBorder="1" applyAlignment="1">
      <alignment horizontal="center"/>
    </xf>
    <xf numFmtId="0" fontId="80" fillId="0" borderId="20" xfId="0" applyFont="1" applyBorder="1" applyAlignment="1">
      <alignment horizontal="center"/>
    </xf>
    <xf numFmtId="0" fontId="80" fillId="0" borderId="28" xfId="0" applyFont="1" applyBorder="1" applyAlignment="1">
      <alignment horizontal="center"/>
    </xf>
    <xf numFmtId="0" fontId="53" fillId="0" borderId="0" xfId="0" applyFont="1" applyAlignment="1">
      <alignment horizontal="center"/>
    </xf>
    <xf numFmtId="0" fontId="36" fillId="0" borderId="15" xfId="0" applyFont="1" applyBorder="1" applyAlignment="1">
      <alignment horizontal="center" vertical="center"/>
    </xf>
    <xf numFmtId="0" fontId="28" fillId="0" borderId="0" xfId="58" applyFont="1" applyAlignment="1" applyProtection="1">
      <alignment horizontal="center"/>
      <protection hidden="1"/>
    </xf>
    <xf numFmtId="43" fontId="36" fillId="0" borderId="0" xfId="42" applyFont="1" applyBorder="1" applyAlignment="1">
      <alignment horizontal="left"/>
    </xf>
    <xf numFmtId="172" fontId="28" fillId="0" borderId="0" xfId="42" applyNumberFormat="1"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85725</xdr:rowOff>
    </xdr:from>
    <xdr:to>
      <xdr:col>8</xdr:col>
      <xdr:colOff>209550</xdr:colOff>
      <xdr:row>13</xdr:row>
      <xdr:rowOff>38100</xdr:rowOff>
    </xdr:to>
    <xdr:sp>
      <xdr:nvSpPr>
        <xdr:cNvPr id="1" name="AutoShape 1"/>
        <xdr:cNvSpPr>
          <a:spLocks/>
        </xdr:cNvSpPr>
      </xdr:nvSpPr>
      <xdr:spPr>
        <a:xfrm>
          <a:off x="1323975" y="3390900"/>
          <a:ext cx="3876675" cy="1962150"/>
        </a:xfrm>
        <a:prstGeom prst="flowChartAlternateProcess">
          <a:avLst/>
        </a:prstGeom>
        <a:solidFill>
          <a:srgbClr val="FFFFFF"/>
        </a:solidFill>
        <a:ln w="76200" cmpd="tri">
          <a:solidFill>
            <a:srgbClr val="000000"/>
          </a:solidFill>
          <a:headEnd type="none"/>
          <a:tailEnd type="none"/>
        </a:ln>
      </xdr:spPr>
      <xdr:txBody>
        <a:bodyPr vertOverflow="clip" wrap="square"/>
        <a:p>
          <a:pPr algn="r">
            <a:defRPr/>
          </a:pPr>
          <a:r>
            <a:rPr lang="en-US" cap="none" sz="1600" b="1" i="0" u="none" baseline="0">
              <a:solidFill>
                <a:srgbClr val="000000"/>
              </a:solidFill>
            </a:rPr>
            <a:t>
</a:t>
          </a:r>
          <a:r>
            <a:rPr lang="en-US" cap="none" sz="1200" b="1" i="0" u="none" baseline="0">
              <a:solidFill>
                <a:srgbClr val="000000"/>
              </a:solidFill>
            </a:rPr>
            <a:t>Auditor's</a:t>
          </a:r>
          <a:r>
            <a:rPr lang="en-US" cap="none" sz="1200" b="1" i="0" u="none" baseline="0">
              <a:solidFill>
                <a:srgbClr val="000000"/>
              </a:solidFill>
            </a:rPr>
            <a:t> </a:t>
          </a:r>
          <a:r>
            <a:rPr lang="en-US" cap="none" sz="1200" b="1" i="0" u="none" baseline="0">
              <a:solidFill>
                <a:srgbClr val="000000"/>
              </a:solidFill>
            </a:rPr>
            <a:t>Report &amp; Audited Financial Statements
</a:t>
          </a:r>
          <a:r>
            <a:rPr lang="en-US" cap="none" sz="1200" b="1" i="0" u="none" baseline="0">
              <a:solidFill>
                <a:srgbClr val="000000"/>
              </a:solidFill>
            </a:rPr>
            <a:t>of </a:t>
          </a:r>
          <a:r>
            <a:rPr lang="en-US" cap="none" sz="1600" b="1" i="0" u="none" baseline="0">
              <a:solidFill>
                <a:srgbClr val="000000"/>
              </a:solidFill>
            </a:rPr>
            <a:t>                                                                                      Rahima Food Corporation </a:t>
          </a:r>
          <a:r>
            <a:rPr lang="en-US" cap="none" sz="1600" b="1" i="0" u="none" baseline="0">
              <a:solidFill>
                <a:srgbClr val="000000"/>
              </a:solidFill>
            </a:rPr>
            <a:t>Limited </a:t>
          </a:r>
          <a:r>
            <a:rPr lang="en-US" cap="none" sz="1800" b="1" i="0" u="none" baseline="0">
              <a:solidFill>
                <a:srgbClr val="000000"/>
              </a:solidFill>
            </a:rPr>
            <a:t>
</a:t>
          </a:r>
          <a:r>
            <a:rPr lang="en-US" cap="none" sz="1050" b="0" i="0" u="none" baseline="0">
              <a:solidFill>
                <a:srgbClr val="000000"/>
              </a:solidFill>
            </a:rPr>
            <a:t>Uttar Rupshi, Rupganj, Narayanganj.
</a:t>
          </a:r>
          <a:r>
            <a:rPr lang="en-US" cap="none" sz="1600" b="1" i="0" u="none" baseline="0">
              <a:solidFill>
                <a:srgbClr val="000000"/>
              </a:solidFill>
            </a:rPr>
            <a:t>
</a:t>
          </a:r>
          <a:r>
            <a:rPr lang="en-US" cap="none" sz="1400" b="1" i="0" u="none" baseline="0">
              <a:solidFill>
                <a:srgbClr val="000000"/>
              </a:solidFill>
            </a:rPr>
            <a:t>As at and for the year ended 30 June 2022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0</xdr:rowOff>
    </xdr:from>
    <xdr:to>
      <xdr:col>1</xdr:col>
      <xdr:colOff>1333500</xdr:colOff>
      <xdr:row>49</xdr:row>
      <xdr:rowOff>0</xdr:rowOff>
    </xdr:to>
    <xdr:sp>
      <xdr:nvSpPr>
        <xdr:cNvPr id="1" name="Straight Connector 1"/>
        <xdr:cNvSpPr>
          <a:spLocks/>
        </xdr:cNvSpPr>
      </xdr:nvSpPr>
      <xdr:spPr>
        <a:xfrm flipV="1">
          <a:off x="66675" y="8677275"/>
          <a:ext cx="1333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1552575</xdr:colOff>
      <xdr:row>49</xdr:row>
      <xdr:rowOff>0</xdr:rowOff>
    </xdr:from>
    <xdr:to>
      <xdr:col>1</xdr:col>
      <xdr:colOff>2828925</xdr:colOff>
      <xdr:row>49</xdr:row>
      <xdr:rowOff>0</xdr:rowOff>
    </xdr:to>
    <xdr:sp>
      <xdr:nvSpPr>
        <xdr:cNvPr id="2" name="Straight Connector 2"/>
        <xdr:cNvSpPr>
          <a:spLocks/>
        </xdr:cNvSpPr>
      </xdr:nvSpPr>
      <xdr:spPr>
        <a:xfrm flipV="1">
          <a:off x="1619250" y="867727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38100</xdr:colOff>
      <xdr:row>49</xdr:row>
      <xdr:rowOff>0</xdr:rowOff>
    </xdr:from>
    <xdr:to>
      <xdr:col>8</xdr:col>
      <xdr:colOff>1076325</xdr:colOff>
      <xdr:row>49</xdr:row>
      <xdr:rowOff>9525</xdr:rowOff>
    </xdr:to>
    <xdr:sp>
      <xdr:nvSpPr>
        <xdr:cNvPr id="3" name="Straight Connector 3"/>
        <xdr:cNvSpPr>
          <a:spLocks/>
        </xdr:cNvSpPr>
      </xdr:nvSpPr>
      <xdr:spPr>
        <a:xfrm flipV="1">
          <a:off x="3162300" y="8677275"/>
          <a:ext cx="1600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1228725</xdr:colOff>
      <xdr:row>49</xdr:row>
      <xdr:rowOff>9525</xdr:rowOff>
    </xdr:from>
    <xdr:to>
      <xdr:col>10</xdr:col>
      <xdr:colOff>1381125</xdr:colOff>
      <xdr:row>49</xdr:row>
      <xdr:rowOff>9525</xdr:rowOff>
    </xdr:to>
    <xdr:sp>
      <xdr:nvSpPr>
        <xdr:cNvPr id="4" name="Straight Connector 4"/>
        <xdr:cNvSpPr>
          <a:spLocks/>
        </xdr:cNvSpPr>
      </xdr:nvSpPr>
      <xdr:spPr>
        <a:xfrm flipV="1">
          <a:off x="4914900" y="8686800"/>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43</xdr:row>
      <xdr:rowOff>0</xdr:rowOff>
    </xdr:from>
    <xdr:to>
      <xdr:col>1</xdr:col>
      <xdr:colOff>1390650</xdr:colOff>
      <xdr:row>43</xdr:row>
      <xdr:rowOff>0</xdr:rowOff>
    </xdr:to>
    <xdr:sp>
      <xdr:nvSpPr>
        <xdr:cNvPr id="1" name="Straight Connector 1"/>
        <xdr:cNvSpPr>
          <a:spLocks/>
        </xdr:cNvSpPr>
      </xdr:nvSpPr>
      <xdr:spPr>
        <a:xfrm>
          <a:off x="66675" y="5619750"/>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1571625</xdr:colOff>
      <xdr:row>43</xdr:row>
      <xdr:rowOff>0</xdr:rowOff>
    </xdr:from>
    <xdr:to>
      <xdr:col>1</xdr:col>
      <xdr:colOff>2428875</xdr:colOff>
      <xdr:row>43</xdr:row>
      <xdr:rowOff>0</xdr:rowOff>
    </xdr:to>
    <xdr:sp>
      <xdr:nvSpPr>
        <xdr:cNvPr id="2" name="Straight Connector 2"/>
        <xdr:cNvSpPr>
          <a:spLocks/>
        </xdr:cNvSpPr>
      </xdr:nvSpPr>
      <xdr:spPr>
        <a:xfrm>
          <a:off x="1657350" y="56197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2524125</xdr:colOff>
      <xdr:row>42</xdr:row>
      <xdr:rowOff>238125</xdr:rowOff>
    </xdr:from>
    <xdr:to>
      <xdr:col>8</xdr:col>
      <xdr:colOff>781050</xdr:colOff>
      <xdr:row>43</xdr:row>
      <xdr:rowOff>0</xdr:rowOff>
    </xdr:to>
    <xdr:sp>
      <xdr:nvSpPr>
        <xdr:cNvPr id="3" name="Straight Connector 3"/>
        <xdr:cNvSpPr>
          <a:spLocks/>
        </xdr:cNvSpPr>
      </xdr:nvSpPr>
      <xdr:spPr>
        <a:xfrm>
          <a:off x="2609850" y="5610225"/>
          <a:ext cx="17145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857250</xdr:colOff>
      <xdr:row>43</xdr:row>
      <xdr:rowOff>0</xdr:rowOff>
    </xdr:from>
    <xdr:to>
      <xdr:col>10</xdr:col>
      <xdr:colOff>1181100</xdr:colOff>
      <xdr:row>43</xdr:row>
      <xdr:rowOff>0</xdr:rowOff>
    </xdr:to>
    <xdr:sp>
      <xdr:nvSpPr>
        <xdr:cNvPr id="4" name="Straight Connector 4"/>
        <xdr:cNvSpPr>
          <a:spLocks/>
        </xdr:cNvSpPr>
      </xdr:nvSpPr>
      <xdr:spPr>
        <a:xfrm>
          <a:off x="4400550" y="5619750"/>
          <a:ext cx="1504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43</xdr:row>
      <xdr:rowOff>9525</xdr:rowOff>
    </xdr:from>
    <xdr:to>
      <xdr:col>0</xdr:col>
      <xdr:colOff>1314450</xdr:colOff>
      <xdr:row>43</xdr:row>
      <xdr:rowOff>9525</xdr:rowOff>
    </xdr:to>
    <xdr:sp>
      <xdr:nvSpPr>
        <xdr:cNvPr id="1" name="Straight Connector 1"/>
        <xdr:cNvSpPr>
          <a:spLocks/>
        </xdr:cNvSpPr>
      </xdr:nvSpPr>
      <xdr:spPr>
        <a:xfrm>
          <a:off x="38100" y="862012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1685925</xdr:colOff>
      <xdr:row>43</xdr:row>
      <xdr:rowOff>9525</xdr:rowOff>
    </xdr:from>
    <xdr:to>
      <xdr:col>1</xdr:col>
      <xdr:colOff>361950</xdr:colOff>
      <xdr:row>43</xdr:row>
      <xdr:rowOff>9525</xdr:rowOff>
    </xdr:to>
    <xdr:sp>
      <xdr:nvSpPr>
        <xdr:cNvPr id="2" name="Straight Connector 2"/>
        <xdr:cNvSpPr>
          <a:spLocks/>
        </xdr:cNvSpPr>
      </xdr:nvSpPr>
      <xdr:spPr>
        <a:xfrm>
          <a:off x="1685925" y="8620125"/>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838200</xdr:colOff>
      <xdr:row>42</xdr:row>
      <xdr:rowOff>190500</xdr:rowOff>
    </xdr:from>
    <xdr:to>
      <xdr:col>4</xdr:col>
      <xdr:colOff>1143000</xdr:colOff>
      <xdr:row>42</xdr:row>
      <xdr:rowOff>190500</xdr:rowOff>
    </xdr:to>
    <xdr:sp>
      <xdr:nvSpPr>
        <xdr:cNvPr id="3" name="Straight Connector 3"/>
        <xdr:cNvSpPr>
          <a:spLocks/>
        </xdr:cNvSpPr>
      </xdr:nvSpPr>
      <xdr:spPr>
        <a:xfrm>
          <a:off x="4848225" y="8601075"/>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695325</xdr:colOff>
      <xdr:row>42</xdr:row>
      <xdr:rowOff>190500</xdr:rowOff>
    </xdr:from>
    <xdr:to>
      <xdr:col>3</xdr:col>
      <xdr:colOff>542925</xdr:colOff>
      <xdr:row>43</xdr:row>
      <xdr:rowOff>0</xdr:rowOff>
    </xdr:to>
    <xdr:sp>
      <xdr:nvSpPr>
        <xdr:cNvPr id="4" name="Straight Connector 4"/>
        <xdr:cNvSpPr>
          <a:spLocks/>
        </xdr:cNvSpPr>
      </xdr:nvSpPr>
      <xdr:spPr>
        <a:xfrm>
          <a:off x="3009900" y="86010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39</xdr:row>
      <xdr:rowOff>0</xdr:rowOff>
    </xdr:from>
    <xdr:to>
      <xdr:col>11</xdr:col>
      <xdr:colOff>28575</xdr:colOff>
      <xdr:row>39</xdr:row>
      <xdr:rowOff>0</xdr:rowOff>
    </xdr:to>
    <xdr:sp>
      <xdr:nvSpPr>
        <xdr:cNvPr id="1" name="Straight Connector 2"/>
        <xdr:cNvSpPr>
          <a:spLocks/>
        </xdr:cNvSpPr>
      </xdr:nvSpPr>
      <xdr:spPr>
        <a:xfrm>
          <a:off x="5715000" y="7829550"/>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95250</xdr:colOff>
      <xdr:row>39</xdr:row>
      <xdr:rowOff>0</xdr:rowOff>
    </xdr:from>
    <xdr:to>
      <xdr:col>1</xdr:col>
      <xdr:colOff>1495425</xdr:colOff>
      <xdr:row>39</xdr:row>
      <xdr:rowOff>0</xdr:rowOff>
    </xdr:to>
    <xdr:sp>
      <xdr:nvSpPr>
        <xdr:cNvPr id="2" name="Straight Connector 3"/>
        <xdr:cNvSpPr>
          <a:spLocks/>
        </xdr:cNvSpPr>
      </xdr:nvSpPr>
      <xdr:spPr>
        <a:xfrm>
          <a:off x="209550" y="7829550"/>
          <a:ext cx="140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1743075</xdr:colOff>
      <xdr:row>39</xdr:row>
      <xdr:rowOff>0</xdr:rowOff>
    </xdr:from>
    <xdr:to>
      <xdr:col>1</xdr:col>
      <xdr:colOff>2781300</xdr:colOff>
      <xdr:row>39</xdr:row>
      <xdr:rowOff>0</xdr:rowOff>
    </xdr:to>
    <xdr:sp>
      <xdr:nvSpPr>
        <xdr:cNvPr id="3" name="Straight Connector 4"/>
        <xdr:cNvSpPr>
          <a:spLocks/>
        </xdr:cNvSpPr>
      </xdr:nvSpPr>
      <xdr:spPr>
        <a:xfrm>
          <a:off x="1857375" y="78295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3286125</xdr:colOff>
      <xdr:row>39</xdr:row>
      <xdr:rowOff>0</xdr:rowOff>
    </xdr:from>
    <xdr:to>
      <xdr:col>7</xdr:col>
      <xdr:colOff>304800</xdr:colOff>
      <xdr:row>39</xdr:row>
      <xdr:rowOff>9525</xdr:rowOff>
    </xdr:to>
    <xdr:sp>
      <xdr:nvSpPr>
        <xdr:cNvPr id="4" name="Straight Connector 5"/>
        <xdr:cNvSpPr>
          <a:spLocks/>
        </xdr:cNvSpPr>
      </xdr:nvSpPr>
      <xdr:spPr>
        <a:xfrm>
          <a:off x="3400425" y="7829550"/>
          <a:ext cx="1590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1</xdr:col>
      <xdr:colOff>38100</xdr:colOff>
      <xdr:row>150</xdr:row>
      <xdr:rowOff>0</xdr:rowOff>
    </xdr:from>
    <xdr:to>
      <xdr:col>1</xdr:col>
      <xdr:colOff>1323975</xdr:colOff>
      <xdr:row>150</xdr:row>
      <xdr:rowOff>9525</xdr:rowOff>
    </xdr:to>
    <xdr:pic>
      <xdr:nvPicPr>
        <xdr:cNvPr id="5" name="Picture 6"/>
        <xdr:cNvPicPr preferRelativeResize="1">
          <a:picLocks noChangeAspect="1"/>
        </xdr:cNvPicPr>
      </xdr:nvPicPr>
      <xdr:blipFill>
        <a:blip r:embed="rId1"/>
        <a:stretch>
          <a:fillRect/>
        </a:stretch>
      </xdr:blipFill>
      <xdr:spPr>
        <a:xfrm>
          <a:off x="152400" y="20678775"/>
          <a:ext cx="1285875" cy="9525"/>
        </a:xfrm>
        <a:prstGeom prst="rect">
          <a:avLst/>
        </a:prstGeom>
        <a:noFill/>
        <a:ln w="9525" cmpd="sng">
          <a:noFill/>
        </a:ln>
      </xdr:spPr>
    </xdr:pic>
    <xdr:clientData/>
  </xdr:twoCellAnchor>
  <xdr:twoCellAnchor editAs="oneCell">
    <xdr:from>
      <xdr:col>1</xdr:col>
      <xdr:colOff>1476375</xdr:colOff>
      <xdr:row>149</xdr:row>
      <xdr:rowOff>190500</xdr:rowOff>
    </xdr:from>
    <xdr:to>
      <xdr:col>1</xdr:col>
      <xdr:colOff>2762250</xdr:colOff>
      <xdr:row>149</xdr:row>
      <xdr:rowOff>200025</xdr:rowOff>
    </xdr:to>
    <xdr:pic>
      <xdr:nvPicPr>
        <xdr:cNvPr id="6" name="Picture 9"/>
        <xdr:cNvPicPr preferRelativeResize="1">
          <a:picLocks noChangeAspect="1"/>
        </xdr:cNvPicPr>
      </xdr:nvPicPr>
      <xdr:blipFill>
        <a:blip r:embed="rId1"/>
        <a:stretch>
          <a:fillRect/>
        </a:stretch>
      </xdr:blipFill>
      <xdr:spPr>
        <a:xfrm>
          <a:off x="1590675" y="20669250"/>
          <a:ext cx="1285875" cy="9525"/>
        </a:xfrm>
        <a:prstGeom prst="rect">
          <a:avLst/>
        </a:prstGeom>
        <a:noFill/>
        <a:ln w="9525" cmpd="sng">
          <a:noFill/>
        </a:ln>
      </xdr:spPr>
    </xdr:pic>
    <xdr:clientData/>
  </xdr:twoCellAnchor>
  <xdr:twoCellAnchor editAs="oneCell">
    <xdr:from>
      <xdr:col>1</xdr:col>
      <xdr:colOff>2971800</xdr:colOff>
      <xdr:row>149</xdr:row>
      <xdr:rowOff>190500</xdr:rowOff>
    </xdr:from>
    <xdr:to>
      <xdr:col>7</xdr:col>
      <xdr:colOff>123825</xdr:colOff>
      <xdr:row>149</xdr:row>
      <xdr:rowOff>200025</xdr:rowOff>
    </xdr:to>
    <xdr:pic>
      <xdr:nvPicPr>
        <xdr:cNvPr id="7" name="Picture 10"/>
        <xdr:cNvPicPr preferRelativeResize="1">
          <a:picLocks noChangeAspect="1"/>
        </xdr:cNvPicPr>
      </xdr:nvPicPr>
      <xdr:blipFill>
        <a:blip r:embed="rId1"/>
        <a:stretch>
          <a:fillRect/>
        </a:stretch>
      </xdr:blipFill>
      <xdr:spPr>
        <a:xfrm>
          <a:off x="3086100" y="20669250"/>
          <a:ext cx="1724025" cy="9525"/>
        </a:xfrm>
        <a:prstGeom prst="rect">
          <a:avLst/>
        </a:prstGeom>
        <a:noFill/>
        <a:ln w="9525" cmpd="sng">
          <a:noFill/>
        </a:ln>
      </xdr:spPr>
    </xdr:pic>
    <xdr:clientData/>
  </xdr:twoCellAnchor>
  <xdr:twoCellAnchor editAs="oneCell">
    <xdr:from>
      <xdr:col>7</xdr:col>
      <xdr:colOff>685800</xdr:colOff>
      <xdr:row>149</xdr:row>
      <xdr:rowOff>200025</xdr:rowOff>
    </xdr:from>
    <xdr:to>
      <xdr:col>9</xdr:col>
      <xdr:colOff>990600</xdr:colOff>
      <xdr:row>150</xdr:row>
      <xdr:rowOff>9525</xdr:rowOff>
    </xdr:to>
    <xdr:pic>
      <xdr:nvPicPr>
        <xdr:cNvPr id="8" name="Picture 11"/>
        <xdr:cNvPicPr preferRelativeResize="1">
          <a:picLocks noChangeAspect="1"/>
        </xdr:cNvPicPr>
      </xdr:nvPicPr>
      <xdr:blipFill>
        <a:blip r:embed="rId1"/>
        <a:stretch>
          <a:fillRect/>
        </a:stretch>
      </xdr:blipFill>
      <xdr:spPr>
        <a:xfrm>
          <a:off x="5372100" y="20678775"/>
          <a:ext cx="1562100"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77</xdr:row>
      <xdr:rowOff>85725</xdr:rowOff>
    </xdr:from>
    <xdr:to>
      <xdr:col>3</xdr:col>
      <xdr:colOff>419100</xdr:colOff>
      <xdr:row>77</xdr:row>
      <xdr:rowOff>85725</xdr:rowOff>
    </xdr:to>
    <xdr:sp>
      <xdr:nvSpPr>
        <xdr:cNvPr id="1" name="Straight Connector 2"/>
        <xdr:cNvSpPr>
          <a:spLocks/>
        </xdr:cNvSpPr>
      </xdr:nvSpPr>
      <xdr:spPr>
        <a:xfrm>
          <a:off x="1514475" y="1283017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70</xdr:row>
      <xdr:rowOff>85725</xdr:rowOff>
    </xdr:from>
    <xdr:to>
      <xdr:col>8</xdr:col>
      <xdr:colOff>1314450</xdr:colOff>
      <xdr:row>70</xdr:row>
      <xdr:rowOff>85725</xdr:rowOff>
    </xdr:to>
    <xdr:sp>
      <xdr:nvSpPr>
        <xdr:cNvPr id="2" name="Straight Connector 3"/>
        <xdr:cNvSpPr>
          <a:spLocks/>
        </xdr:cNvSpPr>
      </xdr:nvSpPr>
      <xdr:spPr>
        <a:xfrm>
          <a:off x="7610475" y="11430000"/>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685800</xdr:colOff>
      <xdr:row>32</xdr:row>
      <xdr:rowOff>190500</xdr:rowOff>
    </xdr:from>
    <xdr:to>
      <xdr:col>2</xdr:col>
      <xdr:colOff>57150</xdr:colOff>
      <xdr:row>32</xdr:row>
      <xdr:rowOff>190500</xdr:rowOff>
    </xdr:to>
    <xdr:sp>
      <xdr:nvSpPr>
        <xdr:cNvPr id="3" name="Straight Connector 4"/>
        <xdr:cNvSpPr>
          <a:spLocks/>
        </xdr:cNvSpPr>
      </xdr:nvSpPr>
      <xdr:spPr>
        <a:xfrm>
          <a:off x="685800" y="41338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228600</xdr:colOff>
      <xdr:row>32</xdr:row>
      <xdr:rowOff>190500</xdr:rowOff>
    </xdr:from>
    <xdr:to>
      <xdr:col>3</xdr:col>
      <xdr:colOff>695325</xdr:colOff>
      <xdr:row>32</xdr:row>
      <xdr:rowOff>190500</xdr:rowOff>
    </xdr:to>
    <xdr:sp>
      <xdr:nvSpPr>
        <xdr:cNvPr id="4" name="Straight Connector 5"/>
        <xdr:cNvSpPr>
          <a:spLocks/>
        </xdr:cNvSpPr>
      </xdr:nvSpPr>
      <xdr:spPr>
        <a:xfrm>
          <a:off x="1704975" y="413385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32</xdr:row>
      <xdr:rowOff>190500</xdr:rowOff>
    </xdr:from>
    <xdr:to>
      <xdr:col>6</xdr:col>
      <xdr:colOff>76200</xdr:colOff>
      <xdr:row>32</xdr:row>
      <xdr:rowOff>190500</xdr:rowOff>
    </xdr:to>
    <xdr:sp>
      <xdr:nvSpPr>
        <xdr:cNvPr id="5" name="Straight Connector 6"/>
        <xdr:cNvSpPr>
          <a:spLocks/>
        </xdr:cNvSpPr>
      </xdr:nvSpPr>
      <xdr:spPr>
        <a:xfrm>
          <a:off x="3686175" y="4133850"/>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600075</xdr:colOff>
      <xdr:row>33</xdr:row>
      <xdr:rowOff>9525</xdr:rowOff>
    </xdr:from>
    <xdr:to>
      <xdr:col>8</xdr:col>
      <xdr:colOff>0</xdr:colOff>
      <xdr:row>33</xdr:row>
      <xdr:rowOff>9525</xdr:rowOff>
    </xdr:to>
    <xdr:sp>
      <xdr:nvSpPr>
        <xdr:cNvPr id="6" name="Straight Connector 7"/>
        <xdr:cNvSpPr>
          <a:spLocks/>
        </xdr:cNvSpPr>
      </xdr:nvSpPr>
      <xdr:spPr>
        <a:xfrm>
          <a:off x="5876925" y="415290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1">
      <selection activeCell="F3" sqref="F3"/>
    </sheetView>
  </sheetViews>
  <sheetFormatPr defaultColWidth="8.00390625" defaultRowHeight="15.75"/>
  <cols>
    <col min="1" max="1" width="10.75390625" style="286" customWidth="1"/>
    <col min="2" max="7" width="8.00390625" style="286" customWidth="1"/>
    <col min="8" max="8" width="6.75390625" style="286" customWidth="1"/>
    <col min="9" max="10" width="8.00390625" style="286" customWidth="1"/>
    <col min="11" max="11" width="7.00390625" style="286" customWidth="1"/>
    <col min="12" max="12" width="8.00390625" style="286" customWidth="1"/>
    <col min="13" max="13" width="5.625" style="286" customWidth="1"/>
    <col min="14" max="16384" width="8.00390625" style="286" customWidth="1"/>
  </cols>
  <sheetData>
    <row r="1" spans="1:10" ht="1.5" customHeight="1">
      <c r="A1" s="287"/>
      <c r="B1" s="287"/>
      <c r="C1" s="287"/>
      <c r="D1" s="287"/>
      <c r="E1" s="287"/>
      <c r="F1" s="287"/>
      <c r="G1" s="287"/>
      <c r="H1" s="287"/>
      <c r="I1" s="287"/>
      <c r="J1" s="287"/>
    </row>
    <row r="2" spans="1:10" ht="12.75" hidden="1">
      <c r="A2" s="287"/>
      <c r="B2" s="287"/>
      <c r="C2" s="287"/>
      <c r="D2" s="287"/>
      <c r="E2" s="287"/>
      <c r="F2" s="287"/>
      <c r="G2" s="287"/>
      <c r="H2" s="287"/>
      <c r="I2" s="287"/>
      <c r="J2" s="287"/>
    </row>
    <row r="3" spans="1:10" ht="258.75" customHeight="1">
      <c r="A3" s="287"/>
      <c r="B3" s="287"/>
      <c r="C3" s="287"/>
      <c r="D3" s="287"/>
      <c r="E3" s="287"/>
      <c r="F3" s="287"/>
      <c r="G3" s="287"/>
      <c r="H3" s="287"/>
      <c r="I3" s="287"/>
      <c r="J3" s="287"/>
    </row>
    <row r="4" spans="1:10" ht="12.75">
      <c r="A4" s="287"/>
      <c r="B4" s="287"/>
      <c r="C4" s="287"/>
      <c r="D4" s="287"/>
      <c r="E4" s="287"/>
      <c r="F4" s="287"/>
      <c r="G4" s="287"/>
      <c r="H4" s="287"/>
      <c r="I4" s="287"/>
      <c r="J4" s="287"/>
    </row>
    <row r="5" spans="1:10" ht="12.75">
      <c r="A5" s="287"/>
      <c r="B5" s="287"/>
      <c r="C5" s="287"/>
      <c r="D5" s="287"/>
      <c r="E5" s="287"/>
      <c r="F5" s="287"/>
      <c r="G5" s="287"/>
      <c r="H5" s="287"/>
      <c r="I5" s="287"/>
      <c r="J5" s="287"/>
    </row>
    <row r="6" spans="1:10" ht="12.75">
      <c r="A6" s="287"/>
      <c r="B6" s="287"/>
      <c r="C6" s="287"/>
      <c r="D6" s="287"/>
      <c r="E6" s="287"/>
      <c r="F6" s="287"/>
      <c r="G6" s="287"/>
      <c r="H6" s="287"/>
      <c r="I6" s="287"/>
      <c r="J6" s="287"/>
    </row>
    <row r="7" spans="1:10" ht="12.75">
      <c r="A7" s="287"/>
      <c r="B7" s="287"/>
      <c r="C7" s="287"/>
      <c r="D7" s="287"/>
      <c r="E7" s="287"/>
      <c r="F7" s="287"/>
      <c r="G7" s="287"/>
      <c r="H7" s="287"/>
      <c r="I7" s="287"/>
      <c r="J7" s="287"/>
    </row>
    <row r="8" spans="1:10" ht="12.75">
      <c r="A8" s="287"/>
      <c r="B8" s="287"/>
      <c r="C8" s="287"/>
      <c r="D8" s="287"/>
      <c r="E8" s="287"/>
      <c r="F8" s="287"/>
      <c r="G8" s="287"/>
      <c r="H8" s="287"/>
      <c r="I8" s="287"/>
      <c r="J8" s="287"/>
    </row>
    <row r="9" spans="1:10" ht="22.5">
      <c r="A9" s="287"/>
      <c r="B9" s="681"/>
      <c r="C9" s="681"/>
      <c r="D9" s="681"/>
      <c r="E9" s="681"/>
      <c r="F9" s="681"/>
      <c r="G9" s="681"/>
      <c r="H9" s="681"/>
      <c r="I9" s="681"/>
      <c r="J9" s="681"/>
    </row>
    <row r="10" spans="1:10" ht="22.5">
      <c r="A10" s="287"/>
      <c r="B10" s="681"/>
      <c r="C10" s="681"/>
      <c r="D10" s="681"/>
      <c r="E10" s="681"/>
      <c r="F10" s="681"/>
      <c r="G10" s="681"/>
      <c r="H10" s="681"/>
      <c r="I10" s="681"/>
      <c r="J10" s="681"/>
    </row>
    <row r="11" spans="1:10" ht="15.75">
      <c r="A11" s="287"/>
      <c r="B11" s="288"/>
      <c r="C11" s="288"/>
      <c r="D11" s="288"/>
      <c r="E11" s="288"/>
      <c r="F11" s="288"/>
      <c r="G11" s="288"/>
      <c r="H11" s="288"/>
      <c r="I11" s="288"/>
      <c r="J11" s="288"/>
    </row>
    <row r="12" spans="1:10" ht="15.75">
      <c r="A12" s="287"/>
      <c r="B12" s="288"/>
      <c r="C12" s="288"/>
      <c r="D12" s="288"/>
      <c r="E12" s="288"/>
      <c r="F12" s="288"/>
      <c r="G12" s="288"/>
      <c r="H12" s="288"/>
      <c r="I12" s="288"/>
      <c r="J12" s="288"/>
    </row>
    <row r="13" spans="1:10" ht="18">
      <c r="A13" s="287"/>
      <c r="B13" s="682"/>
      <c r="C13" s="682"/>
      <c r="D13" s="682"/>
      <c r="E13" s="682"/>
      <c r="F13" s="682"/>
      <c r="G13" s="682"/>
      <c r="H13" s="682"/>
      <c r="I13" s="682"/>
      <c r="J13" s="682"/>
    </row>
    <row r="14" spans="1:10" ht="12.75">
      <c r="A14" s="287"/>
      <c r="B14" s="287"/>
      <c r="C14" s="287"/>
      <c r="D14" s="287"/>
      <c r="E14" s="287"/>
      <c r="F14" s="287"/>
      <c r="G14" s="287"/>
      <c r="H14" s="287"/>
      <c r="I14" s="287"/>
      <c r="J14" s="287"/>
    </row>
    <row r="15" spans="1:9" ht="12.75">
      <c r="A15" s="287"/>
      <c r="B15" s="287"/>
      <c r="C15" s="287"/>
      <c r="D15" s="287"/>
      <c r="E15" s="287"/>
      <c r="F15" s="287"/>
      <c r="G15" s="287"/>
      <c r="H15" s="287"/>
      <c r="I15" s="287"/>
    </row>
    <row r="16" spans="1:9" ht="12.75">
      <c r="A16" s="287"/>
      <c r="B16" s="287"/>
      <c r="C16" s="287"/>
      <c r="D16" s="287"/>
      <c r="E16" s="287"/>
      <c r="F16" s="287"/>
      <c r="G16" s="287"/>
      <c r="H16" s="287"/>
      <c r="I16" s="287"/>
    </row>
    <row r="17" spans="1:9" ht="12.75">
      <c r="A17" s="287"/>
      <c r="B17" s="287"/>
      <c r="C17" s="287"/>
      <c r="D17" s="287"/>
      <c r="E17" s="287"/>
      <c r="F17" s="287"/>
      <c r="G17" s="287"/>
      <c r="H17" s="287"/>
      <c r="I17" s="287"/>
    </row>
  </sheetData>
  <sheetProtection/>
  <mergeCells count="3">
    <mergeCell ref="B9:J9"/>
    <mergeCell ref="B10:J10"/>
    <mergeCell ref="B13:J1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19"/>
  <sheetViews>
    <sheetView zoomScalePageLayoutView="0" workbookViewId="0" topLeftCell="A16">
      <selection activeCell="G10" sqref="G10"/>
    </sheetView>
  </sheetViews>
  <sheetFormatPr defaultColWidth="9.00390625" defaultRowHeight="15.75"/>
  <cols>
    <col min="2" max="2" width="13.00390625" style="0" customWidth="1"/>
    <col min="3" max="3" width="1.4921875" style="0" customWidth="1"/>
    <col min="4" max="4" width="12.625" style="0" bestFit="1" customWidth="1"/>
    <col min="6" max="6" width="11.625" style="0" bestFit="1" customWidth="1"/>
    <col min="7" max="7" width="12.625" style="0" bestFit="1" customWidth="1"/>
    <col min="9" max="9" width="12.125" style="0" customWidth="1"/>
    <col min="10" max="10" width="12.625" style="0" bestFit="1" customWidth="1"/>
  </cols>
  <sheetData>
    <row r="1" spans="1:9" ht="15.75">
      <c r="A1" s="830" t="s">
        <v>170</v>
      </c>
      <c r="B1" s="830"/>
      <c r="C1" s="830"/>
      <c r="D1" s="830"/>
      <c r="E1" s="830"/>
      <c r="F1" s="830"/>
      <c r="G1" s="830"/>
      <c r="H1" s="830"/>
      <c r="I1" s="148"/>
    </row>
    <row r="2" spans="1:13" ht="47.25">
      <c r="A2" s="150"/>
      <c r="B2" s="150"/>
      <c r="C2" s="150"/>
      <c r="D2" s="152" t="s">
        <v>174</v>
      </c>
      <c r="E2" s="151"/>
      <c r="F2" s="152" t="s">
        <v>171</v>
      </c>
      <c r="G2" s="152" t="s">
        <v>173</v>
      </c>
      <c r="H2" s="152" t="s">
        <v>175</v>
      </c>
      <c r="I2" s="152" t="s">
        <v>171</v>
      </c>
      <c r="J2" s="152" t="s">
        <v>172</v>
      </c>
      <c r="K2" s="157"/>
      <c r="L2" s="157"/>
      <c r="M2" s="157"/>
    </row>
    <row r="3" spans="6:7" ht="15.75">
      <c r="F3" s="94"/>
      <c r="G3" s="94"/>
    </row>
    <row r="4" spans="1:12" ht="15.75">
      <c r="A4" t="s">
        <v>14</v>
      </c>
      <c r="D4" s="147">
        <v>4762878.4</v>
      </c>
      <c r="E4" s="156">
        <v>0.2</v>
      </c>
      <c r="F4" s="147">
        <f aca="true" t="shared" si="0" ref="F4:F15">D4*E4</f>
        <v>952575.6800000002</v>
      </c>
      <c r="G4" s="147">
        <f aca="true" t="shared" si="1" ref="G4:G15">D4-F4</f>
        <v>3810302.72</v>
      </c>
      <c r="H4" s="147">
        <v>0</v>
      </c>
      <c r="I4" s="147">
        <f>G4*E4</f>
        <v>762060.5440000001</v>
      </c>
      <c r="J4" s="147">
        <f>G4-I4</f>
        <v>3048242.176</v>
      </c>
      <c r="K4" s="147"/>
      <c r="L4" s="147"/>
    </row>
    <row r="5" spans="1:12" ht="15.75">
      <c r="A5" t="s">
        <v>15</v>
      </c>
      <c r="D5" s="147">
        <v>29570518.4</v>
      </c>
      <c r="E5" s="156">
        <v>0.2</v>
      </c>
      <c r="F5" s="147">
        <f t="shared" si="0"/>
        <v>5914103.68</v>
      </c>
      <c r="G5" s="147">
        <f t="shared" si="1"/>
        <v>23656414.72</v>
      </c>
      <c r="H5" s="147">
        <v>0</v>
      </c>
      <c r="I5" s="147">
        <f aca="true" t="shared" si="2" ref="I5:I15">G5*E5</f>
        <v>4731282.944</v>
      </c>
      <c r="J5" s="147">
        <f aca="true" t="shared" si="3" ref="J5:J15">G5-I5</f>
        <v>18925131.776</v>
      </c>
      <c r="K5" s="147"/>
      <c r="L5" s="147"/>
    </row>
    <row r="6" spans="1:12" ht="15.75">
      <c r="A6" t="s">
        <v>161</v>
      </c>
      <c r="D6" s="147">
        <v>8196948</v>
      </c>
      <c r="E6" s="156">
        <v>0.1</v>
      </c>
      <c r="F6" s="147">
        <f t="shared" si="0"/>
        <v>819694.8</v>
      </c>
      <c r="G6" s="147">
        <f t="shared" si="1"/>
        <v>7377253.2</v>
      </c>
      <c r="H6" s="147">
        <v>0</v>
      </c>
      <c r="I6" s="147">
        <f t="shared" si="2"/>
        <v>737725.3200000001</v>
      </c>
      <c r="J6" s="147">
        <f t="shared" si="3"/>
        <v>6639527.88</v>
      </c>
      <c r="K6" s="147"/>
      <c r="L6" s="147"/>
    </row>
    <row r="7" spans="1:12" ht="15.75">
      <c r="A7" t="s">
        <v>162</v>
      </c>
      <c r="D7" s="147">
        <v>4367002.5</v>
      </c>
      <c r="E7" s="156">
        <v>0.1</v>
      </c>
      <c r="F7" s="147">
        <f t="shared" si="0"/>
        <v>436700.25</v>
      </c>
      <c r="G7" s="147">
        <f t="shared" si="1"/>
        <v>3930302.25</v>
      </c>
      <c r="H7" s="147"/>
      <c r="I7" s="147">
        <f t="shared" si="2"/>
        <v>393030.22500000003</v>
      </c>
      <c r="J7" s="147">
        <f t="shared" si="3"/>
        <v>3537272.025</v>
      </c>
      <c r="K7" s="147"/>
      <c r="L7" s="147"/>
    </row>
    <row r="8" spans="1:12" ht="15.75">
      <c r="A8" t="s">
        <v>163</v>
      </c>
      <c r="D8" s="147">
        <v>165011.4</v>
      </c>
      <c r="E8" s="156">
        <v>0.1</v>
      </c>
      <c r="F8" s="147">
        <f t="shared" si="0"/>
        <v>16501.14</v>
      </c>
      <c r="G8" s="147">
        <f t="shared" si="1"/>
        <v>148510.26</v>
      </c>
      <c r="H8" s="147">
        <v>0</v>
      </c>
      <c r="I8" s="147">
        <f t="shared" si="2"/>
        <v>14851.026000000002</v>
      </c>
      <c r="J8" s="147">
        <f t="shared" si="3"/>
        <v>133659.234</v>
      </c>
      <c r="K8" s="147"/>
      <c r="L8" s="147"/>
    </row>
    <row r="9" spans="1:12" ht="15.75">
      <c r="A9" t="s">
        <v>164</v>
      </c>
      <c r="D9" s="147">
        <v>350581.5</v>
      </c>
      <c r="E9" s="156">
        <v>0.1</v>
      </c>
      <c r="F9" s="147">
        <f t="shared" si="0"/>
        <v>35058.15</v>
      </c>
      <c r="G9" s="147">
        <f t="shared" si="1"/>
        <v>315523.35</v>
      </c>
      <c r="H9" s="147">
        <v>0</v>
      </c>
      <c r="I9" s="147">
        <f t="shared" si="2"/>
        <v>31552.335</v>
      </c>
      <c r="J9" s="147">
        <f t="shared" si="3"/>
        <v>283971.01499999996</v>
      </c>
      <c r="K9" s="147"/>
      <c r="L9" s="147"/>
    </row>
    <row r="10" spans="1:12" ht="15.75">
      <c r="A10" t="s">
        <v>165</v>
      </c>
      <c r="D10" s="147">
        <v>2488294.8</v>
      </c>
      <c r="E10" s="156">
        <v>0.1</v>
      </c>
      <c r="F10" s="147">
        <f t="shared" si="0"/>
        <v>248829.47999999998</v>
      </c>
      <c r="G10" s="147">
        <f t="shared" si="1"/>
        <v>2239465.32</v>
      </c>
      <c r="H10" s="147">
        <v>0</v>
      </c>
      <c r="I10" s="147">
        <f t="shared" si="2"/>
        <v>223946.532</v>
      </c>
      <c r="J10" s="147">
        <f t="shared" si="3"/>
        <v>2015518.7879999997</v>
      </c>
      <c r="K10" s="147"/>
      <c r="L10" s="147"/>
    </row>
    <row r="11" spans="1:12" ht="15.75">
      <c r="A11" t="s">
        <v>166</v>
      </c>
      <c r="D11" s="147">
        <v>352866.6</v>
      </c>
      <c r="E11" s="156">
        <v>0.1</v>
      </c>
      <c r="F11" s="147">
        <f t="shared" si="0"/>
        <v>35286.659999999996</v>
      </c>
      <c r="G11" s="147">
        <f t="shared" si="1"/>
        <v>317579.94</v>
      </c>
      <c r="H11" s="147"/>
      <c r="I11" s="147">
        <f t="shared" si="2"/>
        <v>31757.994000000002</v>
      </c>
      <c r="J11" s="147">
        <f t="shared" si="3"/>
        <v>285821.946</v>
      </c>
      <c r="K11" s="147"/>
      <c r="L11" s="147"/>
    </row>
    <row r="12" spans="1:12" ht="15.75">
      <c r="A12" t="s">
        <v>167</v>
      </c>
      <c r="D12" s="147">
        <v>275775.2</v>
      </c>
      <c r="E12" s="156">
        <v>0.2</v>
      </c>
      <c r="F12" s="147">
        <f t="shared" si="0"/>
        <v>55155.04000000001</v>
      </c>
      <c r="G12" s="147">
        <f t="shared" si="1"/>
        <v>220620.16</v>
      </c>
      <c r="H12" s="147">
        <v>0</v>
      </c>
      <c r="I12" s="147">
        <f t="shared" si="2"/>
        <v>44124.03200000001</v>
      </c>
      <c r="J12" s="147">
        <f t="shared" si="3"/>
        <v>176496.128</v>
      </c>
      <c r="K12" s="147"/>
      <c r="L12" s="147"/>
    </row>
    <row r="13" spans="1:12" ht="15.75">
      <c r="A13" t="s">
        <v>168</v>
      </c>
      <c r="D13" s="147">
        <v>517970.7</v>
      </c>
      <c r="E13" s="156">
        <v>0.1</v>
      </c>
      <c r="F13" s="147">
        <f t="shared" si="0"/>
        <v>51797.07000000001</v>
      </c>
      <c r="G13" s="147">
        <f t="shared" si="1"/>
        <v>466173.63</v>
      </c>
      <c r="H13" s="147">
        <v>0</v>
      </c>
      <c r="I13" s="147">
        <f t="shared" si="2"/>
        <v>46617.363000000005</v>
      </c>
      <c r="J13" s="147">
        <f t="shared" si="3"/>
        <v>419556.267</v>
      </c>
      <c r="K13" s="147"/>
      <c r="L13" s="147"/>
    </row>
    <row r="14" spans="1:12" ht="15.75">
      <c r="A14" t="s">
        <v>34</v>
      </c>
      <c r="D14" s="147">
        <v>247471.2</v>
      </c>
      <c r="E14" s="156">
        <v>0.1</v>
      </c>
      <c r="F14" s="147">
        <f t="shared" si="0"/>
        <v>24747.120000000003</v>
      </c>
      <c r="G14" s="147">
        <f t="shared" si="1"/>
        <v>222724.08000000002</v>
      </c>
      <c r="H14" s="147"/>
      <c r="I14" s="147">
        <f t="shared" si="2"/>
        <v>22272.408000000003</v>
      </c>
      <c r="J14" s="147">
        <f t="shared" si="3"/>
        <v>200451.67200000002</v>
      </c>
      <c r="K14" s="147"/>
      <c r="L14" s="147"/>
    </row>
    <row r="15" spans="1:12" ht="15.75">
      <c r="A15" t="s">
        <v>169</v>
      </c>
      <c r="D15" s="147">
        <v>125088.3</v>
      </c>
      <c r="E15" s="156">
        <v>0.1</v>
      </c>
      <c r="F15" s="147">
        <f t="shared" si="0"/>
        <v>12508.830000000002</v>
      </c>
      <c r="G15" s="147">
        <f t="shared" si="1"/>
        <v>112579.47</v>
      </c>
      <c r="H15" s="147">
        <v>0</v>
      </c>
      <c r="I15" s="147">
        <f t="shared" si="2"/>
        <v>11257.947</v>
      </c>
      <c r="J15" s="147">
        <f t="shared" si="3"/>
        <v>101321.523</v>
      </c>
      <c r="K15" s="147"/>
      <c r="L15" s="147"/>
    </row>
    <row r="16" spans="1:11" ht="15.75">
      <c r="A16" s="830" t="s">
        <v>104</v>
      </c>
      <c r="B16" s="830"/>
      <c r="C16" s="830"/>
      <c r="D16" s="155">
        <f>SUM(D4:D15)</f>
        <v>51420407</v>
      </c>
      <c r="E16" s="149"/>
      <c r="F16" s="155">
        <f>SUM(F4:F15)</f>
        <v>8602957.899999999</v>
      </c>
      <c r="G16" s="155">
        <f>SUM(G4:G15)</f>
        <v>42817449.099999994</v>
      </c>
      <c r="I16" s="155">
        <f>SUM(I4:I15)</f>
        <v>7050478.669999998</v>
      </c>
      <c r="J16" s="155">
        <f>SUM(J4:J15)</f>
        <v>35766970.43</v>
      </c>
      <c r="K16" s="155">
        <f>SUM(K4:K15)</f>
        <v>0</v>
      </c>
    </row>
    <row r="17" spans="6:7" ht="15.75">
      <c r="F17" s="94"/>
      <c r="G17" s="94"/>
    </row>
    <row r="18" spans="6:7" ht="15.75">
      <c r="F18" s="94"/>
      <c r="G18" s="94"/>
    </row>
    <row r="19" spans="4:9" ht="15.75">
      <c r="D19" s="147"/>
      <c r="E19" s="147"/>
      <c r="F19" s="147"/>
      <c r="G19" s="147"/>
      <c r="H19" s="147"/>
      <c r="I19" s="147"/>
    </row>
  </sheetData>
  <sheetProtection/>
  <mergeCells count="2">
    <mergeCell ref="A1:H1"/>
    <mergeCell ref="A16:C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T306"/>
  <sheetViews>
    <sheetView view="pageBreakPreview" zoomScaleSheetLayoutView="100" zoomScalePageLayoutView="0" workbookViewId="0" topLeftCell="A6">
      <selection activeCell="M196" sqref="M196"/>
    </sheetView>
  </sheetViews>
  <sheetFormatPr defaultColWidth="9.00390625" defaultRowHeight="15.75"/>
  <cols>
    <col min="1" max="1" width="6.625" style="502" customWidth="1"/>
    <col min="2" max="2" width="1.00390625" style="502" customWidth="1"/>
    <col min="3" max="3" width="40.00390625" style="502" customWidth="1"/>
    <col min="4" max="4" width="0.74609375" style="502" customWidth="1"/>
    <col min="5" max="5" width="12.125" style="502" customWidth="1"/>
    <col min="6" max="6" width="1.00390625" style="502" customWidth="1"/>
    <col min="7" max="7" width="13.125" style="502" bestFit="1" customWidth="1"/>
    <col min="8" max="8" width="0.875" style="502" customWidth="1"/>
    <col min="9" max="9" width="9.125" style="502" customWidth="1"/>
    <col min="10" max="10" width="1.00390625" style="502" customWidth="1"/>
    <col min="11" max="11" width="13.125" style="502" bestFit="1" customWidth="1"/>
    <col min="12" max="12" width="9.00390625" style="502" customWidth="1"/>
    <col min="13" max="13" width="11.125" style="502" bestFit="1" customWidth="1"/>
    <col min="14" max="16384" width="9.00390625" style="502" customWidth="1"/>
  </cols>
  <sheetData>
    <row r="1" ht="15.75" hidden="1"/>
    <row r="2" spans="1:11" ht="15.75" hidden="1">
      <c r="A2" s="503"/>
      <c r="B2" s="503"/>
      <c r="C2" s="503"/>
      <c r="D2" s="503"/>
      <c r="E2" s="504"/>
      <c r="F2" s="504"/>
      <c r="G2" s="504"/>
      <c r="H2" s="504"/>
      <c r="I2" s="504"/>
      <c r="J2" s="504"/>
      <c r="K2" s="504"/>
    </row>
    <row r="3" spans="1:11" ht="15.75">
      <c r="A3" s="846" t="s">
        <v>473</v>
      </c>
      <c r="B3" s="505"/>
      <c r="C3" s="846" t="s">
        <v>474</v>
      </c>
      <c r="D3" s="505"/>
      <c r="E3" s="832" t="s">
        <v>419</v>
      </c>
      <c r="F3" s="833"/>
      <c r="G3" s="833"/>
      <c r="H3" s="834"/>
      <c r="I3" s="833"/>
      <c r="J3" s="833"/>
      <c r="K3" s="835"/>
    </row>
    <row r="4" spans="1:11" ht="15.75">
      <c r="A4" s="846"/>
      <c r="B4" s="505"/>
      <c r="C4" s="846"/>
      <c r="D4" s="506"/>
      <c r="E4" s="836">
        <v>44742</v>
      </c>
      <c r="F4" s="836"/>
      <c r="G4" s="836"/>
      <c r="H4" s="505"/>
      <c r="I4" s="836">
        <v>44377</v>
      </c>
      <c r="J4" s="836"/>
      <c r="K4" s="836"/>
    </row>
    <row r="5" spans="1:11" ht="15.75">
      <c r="A5" s="846"/>
      <c r="B5" s="505"/>
      <c r="C5" s="846"/>
      <c r="D5" s="506"/>
      <c r="E5" s="507" t="s">
        <v>348</v>
      </c>
      <c r="F5" s="508"/>
      <c r="G5" s="509" t="s">
        <v>429</v>
      </c>
      <c r="H5" s="508"/>
      <c r="I5" s="509" t="s">
        <v>348</v>
      </c>
      <c r="J5" s="508"/>
      <c r="K5" s="509" t="s">
        <v>429</v>
      </c>
    </row>
    <row r="6" spans="1:4" ht="15.75">
      <c r="A6" s="510">
        <v>23</v>
      </c>
      <c r="B6" s="510"/>
      <c r="C6" s="316" t="str">
        <f>"Turnover  : Tk. "&amp;FIXED(G13,0)</f>
        <v>Turnover  : Tk. 66,567,600</v>
      </c>
      <c r="D6" s="316"/>
    </row>
    <row r="7" spans="1:4" ht="15.75" hidden="1">
      <c r="A7" s="510"/>
      <c r="B7" s="510"/>
      <c r="C7" s="316"/>
      <c r="D7" s="316"/>
    </row>
    <row r="8" spans="1:11" ht="7.5" customHeight="1" hidden="1">
      <c r="A8" s="510"/>
      <c r="B8" s="510"/>
      <c r="C8" s="458"/>
      <c r="D8" s="458"/>
      <c r="E8" s="511"/>
      <c r="F8" s="505"/>
      <c r="G8" s="505"/>
      <c r="H8" s="505"/>
      <c r="I8" s="511"/>
      <c r="J8" s="503"/>
      <c r="K8" s="503"/>
    </row>
    <row r="9" spans="1:11" ht="15.75">
      <c r="A9" s="510"/>
      <c r="B9" s="510"/>
      <c r="C9" s="736" t="s">
        <v>416</v>
      </c>
      <c r="D9" s="736"/>
      <c r="E9" s="736"/>
      <c r="F9" s="736"/>
      <c r="G9" s="736"/>
      <c r="H9" s="736"/>
      <c r="I9" s="511"/>
      <c r="J9" s="503"/>
      <c r="K9" s="503"/>
    </row>
    <row r="10" spans="1:11" ht="7.5" customHeight="1">
      <c r="A10" s="510"/>
      <c r="B10" s="510"/>
      <c r="C10" s="458"/>
      <c r="D10" s="458"/>
      <c r="E10" s="511"/>
      <c r="F10" s="505"/>
      <c r="G10" s="505"/>
      <c r="H10" s="505"/>
      <c r="I10" s="511"/>
      <c r="J10" s="503"/>
      <c r="K10" s="503"/>
    </row>
    <row r="11" spans="1:11" ht="15.75">
      <c r="A11" s="508"/>
      <c r="B11" s="508"/>
      <c r="C11" s="505" t="s">
        <v>276</v>
      </c>
      <c r="D11" s="505"/>
      <c r="E11" s="505">
        <v>90.46</v>
      </c>
      <c r="F11" s="505">
        <v>58817600</v>
      </c>
      <c r="G11" s="512">
        <v>58817600</v>
      </c>
      <c r="H11" s="513">
        <v>0</v>
      </c>
      <c r="I11" s="514">
        <v>0</v>
      </c>
      <c r="J11" s="515"/>
      <c r="K11" s="515">
        <v>0</v>
      </c>
    </row>
    <row r="12" spans="1:11" ht="15.75">
      <c r="A12" s="508"/>
      <c r="B12" s="508"/>
      <c r="C12" s="508" t="s">
        <v>277</v>
      </c>
      <c r="D12" s="508"/>
      <c r="E12" s="516">
        <v>310</v>
      </c>
      <c r="F12" s="505">
        <v>7750000</v>
      </c>
      <c r="G12" s="517">
        <v>7750000</v>
      </c>
      <c r="H12" s="513">
        <v>0</v>
      </c>
      <c r="I12" s="518">
        <v>0</v>
      </c>
      <c r="J12" s="515"/>
      <c r="K12" s="518">
        <v>0</v>
      </c>
    </row>
    <row r="13" spans="1:11" ht="16.5" thickBot="1">
      <c r="A13" s="508"/>
      <c r="B13" s="508"/>
      <c r="C13" s="508"/>
      <c r="D13" s="508"/>
      <c r="E13" s="519">
        <f>SUM(E11:E12)</f>
        <v>400.46</v>
      </c>
      <c r="F13" s="508"/>
      <c r="G13" s="520">
        <f>SUM(G11:G12)</f>
        <v>66567600</v>
      </c>
      <c r="H13" s="508"/>
      <c r="I13" s="521">
        <v>0</v>
      </c>
      <c r="J13" s="503"/>
      <c r="K13" s="521">
        <v>0</v>
      </c>
    </row>
    <row r="14" spans="1:8" ht="16.5" thickTop="1">
      <c r="A14" s="508"/>
      <c r="B14" s="508"/>
      <c r="C14" s="508"/>
      <c r="D14" s="508"/>
      <c r="E14" s="508"/>
      <c r="F14" s="508"/>
      <c r="G14" s="508"/>
      <c r="H14" s="508"/>
    </row>
    <row r="15" spans="1:8" ht="15.75">
      <c r="A15" s="510">
        <v>24</v>
      </c>
      <c r="B15" s="510"/>
      <c r="C15" s="510" t="str">
        <f>"Cost of Goods sold  : Tk. "&amp;FIXED(G17,0)</f>
        <v>Cost of Goods sold  : Tk. 56,790,160</v>
      </c>
      <c r="D15" s="510"/>
      <c r="E15" s="508"/>
      <c r="F15" s="508"/>
      <c r="G15" s="508"/>
      <c r="H15" s="508"/>
    </row>
    <row r="16" spans="1:8" ht="7.5" customHeight="1">
      <c r="A16" s="510"/>
      <c r="B16" s="510"/>
      <c r="C16" s="510"/>
      <c r="D16" s="510"/>
      <c r="E16" s="508"/>
      <c r="F16" s="508"/>
      <c r="G16" s="508"/>
      <c r="H16" s="508"/>
    </row>
    <row r="17" spans="1:11" ht="16.5" thickBot="1">
      <c r="A17" s="522"/>
      <c r="B17" s="522"/>
      <c r="C17" s="510" t="s">
        <v>327</v>
      </c>
      <c r="D17" s="510"/>
      <c r="E17" s="523"/>
      <c r="F17" s="523"/>
      <c r="G17" s="524">
        <f>G27</f>
        <v>56790160</v>
      </c>
      <c r="H17" s="508"/>
      <c r="K17" s="525">
        <v>0</v>
      </c>
    </row>
    <row r="18" spans="1:8" ht="7.5" customHeight="1" thickTop="1">
      <c r="A18" s="508"/>
      <c r="B18" s="508"/>
      <c r="C18" s="508"/>
      <c r="D18" s="508"/>
      <c r="E18" s="508"/>
      <c r="F18" s="508"/>
      <c r="G18" s="505"/>
      <c r="H18" s="508"/>
    </row>
    <row r="19" spans="1:11" ht="15.75">
      <c r="A19" s="523">
        <v>24.01</v>
      </c>
      <c r="B19" s="523"/>
      <c r="C19" s="523" t="str">
        <f>"Cost of Cashew Nuts  sold  : Tk. "&amp;FIXED(G27,0)</f>
        <v>Cost of Cashew Nuts  sold  : Tk. 56,790,160</v>
      </c>
      <c r="D19" s="523"/>
      <c r="E19" s="508"/>
      <c r="F19" s="508"/>
      <c r="G19" s="508"/>
      <c r="H19" s="508"/>
      <c r="K19" s="526"/>
    </row>
    <row r="20" spans="1:11" ht="15.75">
      <c r="A20" s="523"/>
      <c r="B20" s="523"/>
      <c r="C20" s="736" t="s">
        <v>416</v>
      </c>
      <c r="D20" s="736"/>
      <c r="E20" s="736"/>
      <c r="F20" s="736"/>
      <c r="G20" s="736"/>
      <c r="H20" s="736"/>
      <c r="I20" s="511"/>
      <c r="K20" s="526"/>
    </row>
    <row r="21" spans="1:11" ht="9.75" customHeight="1">
      <c r="A21" s="523"/>
      <c r="B21" s="523"/>
      <c r="C21" s="523"/>
      <c r="D21" s="523"/>
      <c r="E21" s="511"/>
      <c r="F21" s="508"/>
      <c r="G21" s="508"/>
      <c r="H21" s="508"/>
      <c r="I21" s="511"/>
      <c r="K21" s="526"/>
    </row>
    <row r="22" spans="1:11" ht="15.75">
      <c r="A22" s="508"/>
      <c r="B22" s="508"/>
      <c r="C22" s="508" t="s">
        <v>328</v>
      </c>
      <c r="D22" s="508"/>
      <c r="E22" s="505">
        <v>424</v>
      </c>
      <c r="F22" s="505"/>
      <c r="G22" s="527">
        <f>G37</f>
        <v>55120000</v>
      </c>
      <c r="H22" s="505"/>
      <c r="I22" s="503"/>
      <c r="J22" s="503"/>
      <c r="K22" s="352">
        <v>0</v>
      </c>
    </row>
    <row r="23" spans="1:11" ht="15.75">
      <c r="A23" s="508"/>
      <c r="B23" s="508"/>
      <c r="C23" s="508" t="s">
        <v>278</v>
      </c>
      <c r="D23" s="508"/>
      <c r="E23" s="505"/>
      <c r="F23" s="505"/>
      <c r="G23" s="512">
        <v>382030</v>
      </c>
      <c r="H23" s="505"/>
      <c r="I23" s="503"/>
      <c r="J23" s="503"/>
      <c r="K23" s="352">
        <v>0</v>
      </c>
    </row>
    <row r="24" spans="1:11" ht="15.75">
      <c r="A24" s="508"/>
      <c r="B24" s="508"/>
      <c r="C24" s="508" t="s">
        <v>329</v>
      </c>
      <c r="D24" s="508"/>
      <c r="E24" s="528"/>
      <c r="F24" s="505"/>
      <c r="G24" s="529">
        <f>G48</f>
        <v>1909645</v>
      </c>
      <c r="H24" s="505"/>
      <c r="I24" s="504"/>
      <c r="J24" s="503"/>
      <c r="K24" s="530">
        <v>0</v>
      </c>
    </row>
    <row r="25" spans="1:13" ht="15.75">
      <c r="A25" s="508"/>
      <c r="B25" s="508"/>
      <c r="C25" s="508" t="s">
        <v>289</v>
      </c>
      <c r="D25" s="508"/>
      <c r="E25" s="506">
        <v>91.45</v>
      </c>
      <c r="F25" s="506"/>
      <c r="G25" s="531">
        <f>SUM(G22:G24)</f>
        <v>57411675</v>
      </c>
      <c r="H25" s="505"/>
      <c r="I25" s="532">
        <v>0</v>
      </c>
      <c r="J25" s="465"/>
      <c r="K25" s="533">
        <v>0</v>
      </c>
      <c r="M25" s="534"/>
    </row>
    <row r="26" spans="1:11" ht="15.75">
      <c r="A26" s="508"/>
      <c r="B26" s="508"/>
      <c r="C26" s="508" t="s">
        <v>279</v>
      </c>
      <c r="D26" s="508"/>
      <c r="E26" s="528">
        <v>0.99</v>
      </c>
      <c r="F26" s="505"/>
      <c r="G26" s="517">
        <v>621515</v>
      </c>
      <c r="H26" s="505"/>
      <c r="I26" s="518">
        <v>0</v>
      </c>
      <c r="J26" s="503"/>
      <c r="K26" s="530">
        <v>0</v>
      </c>
    </row>
    <row r="27" spans="1:11" ht="16.5" thickBot="1">
      <c r="A27" s="508"/>
      <c r="B27" s="508"/>
      <c r="C27" s="523" t="s">
        <v>290</v>
      </c>
      <c r="D27" s="523"/>
      <c r="E27" s="535">
        <f>E25-E26</f>
        <v>90.46000000000001</v>
      </c>
      <c r="F27" s="523"/>
      <c r="G27" s="524">
        <f>G25-G26</f>
        <v>56790160</v>
      </c>
      <c r="H27" s="508"/>
      <c r="I27" s="536">
        <v>0</v>
      </c>
      <c r="J27" s="537"/>
      <c r="K27" s="538">
        <v>0</v>
      </c>
    </row>
    <row r="28" spans="1:8" ht="16.5" thickTop="1">
      <c r="A28" s="508"/>
      <c r="B28" s="508"/>
      <c r="C28" s="508"/>
      <c r="D28" s="508"/>
      <c r="E28" s="508"/>
      <c r="F28" s="508"/>
      <c r="G28" s="508"/>
      <c r="H28" s="508"/>
    </row>
    <row r="29" spans="1:8" ht="15.75">
      <c r="A29" s="523">
        <v>24.02</v>
      </c>
      <c r="B29" s="523"/>
      <c r="C29" s="523" t="str">
        <f>"Raw Materials consumed (Cashew Nuts):Tk. "&amp;FIXED(G37,0)</f>
        <v>Raw Materials consumed (Cashew Nuts):Tk. 55,120,000</v>
      </c>
      <c r="D29" s="523"/>
      <c r="E29" s="508"/>
      <c r="F29" s="508"/>
      <c r="G29" s="508"/>
      <c r="H29" s="508"/>
    </row>
    <row r="30" spans="1:8" ht="7.5" customHeight="1">
      <c r="A30" s="523"/>
      <c r="B30" s="523"/>
      <c r="C30" s="523"/>
      <c r="D30" s="523"/>
      <c r="E30" s="508"/>
      <c r="F30" s="508"/>
      <c r="G30" s="508"/>
      <c r="H30" s="508"/>
    </row>
    <row r="31" spans="1:11" ht="15.75">
      <c r="A31" s="523"/>
      <c r="B31" s="523"/>
      <c r="C31" s="736" t="s">
        <v>416</v>
      </c>
      <c r="D31" s="736"/>
      <c r="E31" s="736"/>
      <c r="F31" s="736"/>
      <c r="G31" s="736"/>
      <c r="H31" s="736"/>
      <c r="I31" s="511"/>
      <c r="J31" s="503"/>
      <c r="K31" s="503"/>
    </row>
    <row r="32" spans="1:11" ht="9.75" customHeight="1">
      <c r="A32" s="523"/>
      <c r="B32" s="523"/>
      <c r="C32" s="523"/>
      <c r="D32" s="523"/>
      <c r="E32" s="505"/>
      <c r="F32" s="505"/>
      <c r="G32" s="505"/>
      <c r="H32" s="505"/>
      <c r="I32" s="503"/>
      <c r="J32" s="503"/>
      <c r="K32" s="503"/>
    </row>
    <row r="33" spans="1:11" ht="15.75">
      <c r="A33" s="508"/>
      <c r="B33" s="508"/>
      <c r="C33" s="508" t="s">
        <v>280</v>
      </c>
      <c r="D33" s="508"/>
      <c r="E33" s="513">
        <v>0</v>
      </c>
      <c r="F33" s="505"/>
      <c r="G33" s="513">
        <v>0</v>
      </c>
      <c r="H33" s="505"/>
      <c r="I33" s="515">
        <v>0</v>
      </c>
      <c r="J33" s="515"/>
      <c r="K33" s="515">
        <v>0</v>
      </c>
    </row>
    <row r="34" spans="1:11" ht="15.75">
      <c r="A34" s="508"/>
      <c r="B34" s="508"/>
      <c r="C34" s="508" t="s">
        <v>281</v>
      </c>
      <c r="D34" s="508"/>
      <c r="E34" s="539">
        <v>437.755</v>
      </c>
      <c r="F34" s="505"/>
      <c r="G34" s="517">
        <v>56908150</v>
      </c>
      <c r="H34" s="505"/>
      <c r="I34" s="518">
        <v>0</v>
      </c>
      <c r="J34" s="515"/>
      <c r="K34" s="518">
        <v>0</v>
      </c>
    </row>
    <row r="35" spans="1:11" ht="15.75">
      <c r="A35" s="508"/>
      <c r="B35" s="508"/>
      <c r="C35" s="508"/>
      <c r="D35" s="508"/>
      <c r="E35" s="540">
        <f>SUM(E33:E34)</f>
        <v>437.755</v>
      </c>
      <c r="F35" s="505"/>
      <c r="G35" s="531">
        <f>SUM(G33:G34)</f>
        <v>56908150</v>
      </c>
      <c r="H35" s="505"/>
      <c r="I35" s="515">
        <v>0</v>
      </c>
      <c r="J35" s="515"/>
      <c r="K35" s="515">
        <v>0</v>
      </c>
    </row>
    <row r="36" spans="1:11" ht="15.75">
      <c r="A36" s="508"/>
      <c r="B36" s="508"/>
      <c r="C36" s="508" t="s">
        <v>282</v>
      </c>
      <c r="D36" s="508"/>
      <c r="E36" s="539">
        <v>13.755</v>
      </c>
      <c r="F36" s="505"/>
      <c r="G36" s="517">
        <v>1788150</v>
      </c>
      <c r="H36" s="505"/>
      <c r="I36" s="518">
        <v>0</v>
      </c>
      <c r="J36" s="515"/>
      <c r="K36" s="518">
        <v>0</v>
      </c>
    </row>
    <row r="37" spans="1:11" ht="16.5" thickBot="1">
      <c r="A37" s="523"/>
      <c r="B37" s="523"/>
      <c r="C37" s="523"/>
      <c r="D37" s="523"/>
      <c r="E37" s="541">
        <f>E35-E36</f>
        <v>424</v>
      </c>
      <c r="F37" s="523"/>
      <c r="G37" s="524">
        <f>G35-G36</f>
        <v>55120000</v>
      </c>
      <c r="H37" s="523"/>
      <c r="I37" s="536">
        <v>0</v>
      </c>
      <c r="J37" s="542"/>
      <c r="K37" s="536">
        <v>0</v>
      </c>
    </row>
    <row r="38" spans="1:11" ht="16.5" thickTop="1">
      <c r="A38" s="523"/>
      <c r="B38" s="523"/>
      <c r="C38" s="523"/>
      <c r="D38" s="523"/>
      <c r="E38" s="543"/>
      <c r="F38" s="508"/>
      <c r="G38" s="527"/>
      <c r="H38" s="508"/>
      <c r="I38" s="515"/>
      <c r="J38" s="544"/>
      <c r="K38" s="515"/>
    </row>
    <row r="39" spans="1:8" ht="15.75">
      <c r="A39" s="523">
        <v>24.03</v>
      </c>
      <c r="B39" s="523"/>
      <c r="C39" s="523" t="str">
        <f>"Factory Overhead cost (Cashew Nuts ):Tk. "&amp;FIXED(G48,0)</f>
        <v>Factory Overhead cost (Cashew Nuts ):Tk. 1,909,645</v>
      </c>
      <c r="D39" s="523"/>
      <c r="E39" s="508"/>
      <c r="F39" s="508"/>
      <c r="G39" s="508"/>
      <c r="H39" s="508"/>
    </row>
    <row r="40" spans="1:8" ht="15.75">
      <c r="A40" s="523"/>
      <c r="B40" s="523"/>
      <c r="C40" s="736" t="s">
        <v>416</v>
      </c>
      <c r="D40" s="736"/>
      <c r="E40" s="736"/>
      <c r="F40" s="736"/>
      <c r="G40" s="736"/>
      <c r="H40" s="736"/>
    </row>
    <row r="41" spans="1:8" ht="9.75" customHeight="1">
      <c r="A41" s="508"/>
      <c r="B41" s="508"/>
      <c r="C41" s="508"/>
      <c r="D41" s="508"/>
      <c r="E41" s="508"/>
      <c r="F41" s="508"/>
      <c r="G41" s="508"/>
      <c r="H41" s="508"/>
    </row>
    <row r="42" spans="1:11" ht="15.75">
      <c r="A42" s="508"/>
      <c r="B42" s="508"/>
      <c r="C42" s="508" t="s">
        <v>283</v>
      </c>
      <c r="D42" s="508"/>
      <c r="E42" s="508"/>
      <c r="F42" s="508"/>
      <c r="G42" s="512">
        <v>39240</v>
      </c>
      <c r="H42" s="505"/>
      <c r="I42" s="515"/>
      <c r="J42" s="515"/>
      <c r="K42" s="515">
        <v>0</v>
      </c>
    </row>
    <row r="43" spans="1:11" ht="15.75">
      <c r="A43" s="508"/>
      <c r="B43" s="508"/>
      <c r="C43" s="508" t="s">
        <v>284</v>
      </c>
      <c r="D43" s="508"/>
      <c r="E43" s="508"/>
      <c r="F43" s="508"/>
      <c r="G43" s="512">
        <v>394400</v>
      </c>
      <c r="H43" s="505"/>
      <c r="I43" s="515"/>
      <c r="J43" s="515"/>
      <c r="K43" s="515">
        <v>0</v>
      </c>
    </row>
    <row r="44" spans="1:11" ht="15.75">
      <c r="A44" s="508"/>
      <c r="B44" s="508"/>
      <c r="C44" s="508" t="s">
        <v>285</v>
      </c>
      <c r="D44" s="508"/>
      <c r="E44" s="508"/>
      <c r="F44" s="508"/>
      <c r="G44" s="512">
        <v>745200</v>
      </c>
      <c r="H44" s="505"/>
      <c r="I44" s="515"/>
      <c r="J44" s="515"/>
      <c r="K44" s="515">
        <v>0</v>
      </c>
    </row>
    <row r="45" spans="1:11" ht="15.75">
      <c r="A45" s="508"/>
      <c r="B45" s="508"/>
      <c r="C45" s="508" t="s">
        <v>286</v>
      </c>
      <c r="D45" s="508"/>
      <c r="E45" s="508"/>
      <c r="F45" s="508"/>
      <c r="G45" s="512">
        <v>53564</v>
      </c>
      <c r="H45" s="505"/>
      <c r="I45" s="515"/>
      <c r="J45" s="515"/>
      <c r="K45" s="515">
        <v>0</v>
      </c>
    </row>
    <row r="46" spans="1:11" ht="15.75">
      <c r="A46" s="508"/>
      <c r="B46" s="508"/>
      <c r="C46" s="508" t="s">
        <v>287</v>
      </c>
      <c r="D46" s="508"/>
      <c r="E46" s="508"/>
      <c r="F46" s="508"/>
      <c r="G46" s="512">
        <v>35150</v>
      </c>
      <c r="H46" s="505"/>
      <c r="I46" s="515"/>
      <c r="J46" s="515"/>
      <c r="K46" s="515">
        <v>0</v>
      </c>
    </row>
    <row r="47" spans="1:11" ht="15.75">
      <c r="A47" s="508"/>
      <c r="B47" s="508"/>
      <c r="C47" s="508" t="s">
        <v>288</v>
      </c>
      <c r="D47" s="508"/>
      <c r="E47" s="508"/>
      <c r="F47" s="508"/>
      <c r="G47" s="517">
        <f>PPE!D30</f>
        <v>642091</v>
      </c>
      <c r="H47" s="505"/>
      <c r="I47" s="515"/>
      <c r="J47" s="515"/>
      <c r="K47" s="518">
        <v>0</v>
      </c>
    </row>
    <row r="48" spans="1:11" ht="16.5" thickBot="1">
      <c r="A48" s="508"/>
      <c r="B48" s="508"/>
      <c r="C48" s="508"/>
      <c r="D48" s="508"/>
      <c r="E48" s="508"/>
      <c r="F48" s="508"/>
      <c r="G48" s="524">
        <f>SUM(G42:G47)</f>
        <v>1909645</v>
      </c>
      <c r="H48" s="505"/>
      <c r="I48" s="545"/>
      <c r="J48" s="515"/>
      <c r="K48" s="546">
        <v>0</v>
      </c>
    </row>
    <row r="49" spans="1:11" ht="16.5" thickTop="1">
      <c r="A49" s="508"/>
      <c r="B49" s="508"/>
      <c r="C49" s="508"/>
      <c r="D49" s="508"/>
      <c r="E49" s="508"/>
      <c r="F49" s="508"/>
      <c r="G49" s="505"/>
      <c r="H49" s="505"/>
      <c r="I49" s="503"/>
      <c r="J49" s="503"/>
      <c r="K49" s="503"/>
    </row>
    <row r="50" spans="1:8" ht="15.75">
      <c r="A50" s="510">
        <v>25</v>
      </c>
      <c r="B50" s="510"/>
      <c r="C50" s="523" t="str">
        <f>"Cost of Coconut oil manufactured  :Tk. "&amp;FIXED(G56,0)</f>
        <v>Cost of Coconut oil manufactured  :Tk. 4,253,373</v>
      </c>
      <c r="D50" s="523"/>
      <c r="E50" s="505"/>
      <c r="F50" s="508"/>
      <c r="G50" s="508"/>
      <c r="H50" s="508"/>
    </row>
    <row r="51" spans="1:8" ht="15.75">
      <c r="A51" s="510"/>
      <c r="B51" s="510"/>
      <c r="C51" s="736" t="s">
        <v>416</v>
      </c>
      <c r="D51" s="736"/>
      <c r="E51" s="736"/>
      <c r="F51" s="736"/>
      <c r="G51" s="736"/>
      <c r="H51" s="736"/>
    </row>
    <row r="52" spans="1:8" ht="14.25" customHeight="1">
      <c r="A52" s="510"/>
      <c r="B52" s="510"/>
      <c r="C52" s="523"/>
      <c r="D52" s="523"/>
      <c r="E52" s="505"/>
      <c r="F52" s="508"/>
      <c r="G52" s="508"/>
      <c r="H52" s="508"/>
    </row>
    <row r="53" spans="1:11" ht="15.75">
      <c r="A53" s="508"/>
      <c r="B53" s="508"/>
      <c r="C53" s="508" t="s">
        <v>331</v>
      </c>
      <c r="D53" s="508"/>
      <c r="E53" s="547"/>
      <c r="F53" s="508"/>
      <c r="G53" s="548">
        <f>G78</f>
        <v>3249050</v>
      </c>
      <c r="H53" s="549"/>
      <c r="I53" s="545"/>
      <c r="J53" s="545"/>
      <c r="K53" s="545">
        <v>0</v>
      </c>
    </row>
    <row r="54" spans="1:11" ht="15.75">
      <c r="A54" s="508"/>
      <c r="B54" s="508"/>
      <c r="C54" s="508" t="s">
        <v>278</v>
      </c>
      <c r="D54" s="508"/>
      <c r="E54" s="505"/>
      <c r="F54" s="508"/>
      <c r="G54" s="550">
        <v>135450</v>
      </c>
      <c r="H54" s="549"/>
      <c r="I54" s="545"/>
      <c r="J54" s="545"/>
      <c r="K54" s="545">
        <v>0</v>
      </c>
    </row>
    <row r="55" spans="1:11" ht="15.75">
      <c r="A55" s="508"/>
      <c r="B55" s="508"/>
      <c r="C55" s="508" t="s">
        <v>332</v>
      </c>
      <c r="D55" s="508"/>
      <c r="E55" s="505"/>
      <c r="F55" s="508"/>
      <c r="G55" s="551">
        <f>G92</f>
        <v>868873</v>
      </c>
      <c r="H55" s="549"/>
      <c r="I55" s="545"/>
      <c r="J55" s="545"/>
      <c r="K55" s="552">
        <v>0</v>
      </c>
    </row>
    <row r="56" spans="1:11" ht="16.5" thickBot="1">
      <c r="A56" s="508"/>
      <c r="B56" s="508"/>
      <c r="C56" s="508" t="s">
        <v>294</v>
      </c>
      <c r="D56" s="508"/>
      <c r="E56" s="553"/>
      <c r="F56" s="508"/>
      <c r="G56" s="554">
        <f>SUM(G53:G55)</f>
        <v>4253373</v>
      </c>
      <c r="H56" s="555"/>
      <c r="I56" s="556"/>
      <c r="J56" s="556"/>
      <c r="K56" s="557"/>
    </row>
    <row r="57" spans="1:8" ht="16.5" thickTop="1">
      <c r="A57" s="508"/>
      <c r="B57" s="508"/>
      <c r="C57" s="508"/>
      <c r="D57" s="508"/>
      <c r="E57" s="553"/>
      <c r="F57" s="508"/>
      <c r="G57" s="527"/>
      <c r="H57" s="508"/>
    </row>
    <row r="58" spans="1:8" ht="15.75">
      <c r="A58" s="508"/>
      <c r="B58" s="508"/>
      <c r="C58" s="508"/>
      <c r="D58" s="508"/>
      <c r="E58" s="553"/>
      <c r="F58" s="508"/>
      <c r="G58" s="527"/>
      <c r="H58" s="508"/>
    </row>
    <row r="59" spans="1:8" ht="15.75">
      <c r="A59" s="508"/>
      <c r="B59" s="508"/>
      <c r="C59" s="508"/>
      <c r="D59" s="508"/>
      <c r="E59" s="553"/>
      <c r="F59" s="508"/>
      <c r="G59" s="527"/>
      <c r="H59" s="508"/>
    </row>
    <row r="60" spans="1:8" ht="15.75">
      <c r="A60" s="508"/>
      <c r="B60" s="508"/>
      <c r="C60" s="508"/>
      <c r="D60" s="508"/>
      <c r="E60" s="553"/>
      <c r="F60" s="508"/>
      <c r="G60" s="527"/>
      <c r="H60" s="508"/>
    </row>
    <row r="61" spans="1:8" ht="15.75">
      <c r="A61" s="508"/>
      <c r="B61" s="508"/>
      <c r="C61" s="508"/>
      <c r="D61" s="508"/>
      <c r="E61" s="553"/>
      <c r="F61" s="508"/>
      <c r="G61" s="527"/>
      <c r="H61" s="508"/>
    </row>
    <row r="62" spans="1:8" ht="15.75">
      <c r="A62" s="508"/>
      <c r="B62" s="508"/>
      <c r="C62" s="508"/>
      <c r="D62" s="508"/>
      <c r="E62" s="553"/>
      <c r="F62" s="508"/>
      <c r="G62" s="527"/>
      <c r="H62" s="508"/>
    </row>
    <row r="63" spans="1:8" ht="15.75">
      <c r="A63" s="508"/>
      <c r="B63" s="508"/>
      <c r="C63" s="508"/>
      <c r="D63" s="508"/>
      <c r="E63" s="553"/>
      <c r="F63" s="508"/>
      <c r="G63" s="527"/>
      <c r="H63" s="508"/>
    </row>
    <row r="64" spans="1:8" ht="15.75">
      <c r="A64" s="508"/>
      <c r="B64" s="508"/>
      <c r="C64" s="508"/>
      <c r="D64" s="508"/>
      <c r="E64" s="553"/>
      <c r="F64" s="508"/>
      <c r="G64" s="527"/>
      <c r="H64" s="508"/>
    </row>
    <row r="65" spans="1:8" ht="15.75" hidden="1">
      <c r="A65" s="508"/>
      <c r="B65" s="508"/>
      <c r="C65" s="508"/>
      <c r="D65" s="508"/>
      <c r="E65" s="553"/>
      <c r="F65" s="508"/>
      <c r="G65" s="527"/>
      <c r="H65" s="508"/>
    </row>
    <row r="66" spans="1:8" ht="15.75" hidden="1">
      <c r="A66" s="508"/>
      <c r="B66" s="508"/>
      <c r="C66" s="508"/>
      <c r="D66" s="508"/>
      <c r="E66" s="553"/>
      <c r="F66" s="508"/>
      <c r="G66" s="527"/>
      <c r="H66" s="508"/>
    </row>
    <row r="67" spans="1:11" ht="15.75">
      <c r="A67" s="846" t="s">
        <v>473</v>
      </c>
      <c r="B67" s="505"/>
      <c r="C67" s="846" t="s">
        <v>474</v>
      </c>
      <c r="D67" s="508"/>
      <c r="E67" s="837" t="s">
        <v>419</v>
      </c>
      <c r="F67" s="838"/>
      <c r="G67" s="838"/>
      <c r="H67" s="838"/>
      <c r="I67" s="838"/>
      <c r="J67" s="838"/>
      <c r="K67" s="839"/>
    </row>
    <row r="68" spans="1:11" ht="15.75">
      <c r="A68" s="846"/>
      <c r="B68" s="505"/>
      <c r="C68" s="846"/>
      <c r="D68" s="508"/>
      <c r="E68" s="840">
        <v>44742</v>
      </c>
      <c r="F68" s="841"/>
      <c r="G68" s="842"/>
      <c r="H68" s="594"/>
      <c r="I68" s="840">
        <v>44377</v>
      </c>
      <c r="J68" s="841"/>
      <c r="K68" s="842"/>
    </row>
    <row r="69" spans="1:11" ht="15.75">
      <c r="A69" s="846"/>
      <c r="B69" s="505"/>
      <c r="C69" s="846"/>
      <c r="D69" s="508"/>
      <c r="E69" s="595" t="s">
        <v>348</v>
      </c>
      <c r="F69" s="594"/>
      <c r="G69" s="596" t="s">
        <v>429</v>
      </c>
      <c r="H69" s="594"/>
      <c r="I69" s="596" t="s">
        <v>348</v>
      </c>
      <c r="J69" s="594"/>
      <c r="K69" s="596" t="s">
        <v>429</v>
      </c>
    </row>
    <row r="70" spans="1:11" ht="6" customHeight="1">
      <c r="A70" s="505"/>
      <c r="B70" s="505"/>
      <c r="C70" s="505"/>
      <c r="D70" s="505"/>
      <c r="E70" s="553"/>
      <c r="F70" s="505"/>
      <c r="G70" s="527"/>
      <c r="H70" s="505"/>
      <c r="I70" s="503"/>
      <c r="J70" s="503"/>
      <c r="K70" s="503"/>
    </row>
    <row r="71" spans="1:11" ht="15.75">
      <c r="A71" s="506">
        <v>25.01</v>
      </c>
      <c r="B71" s="506"/>
      <c r="C71" s="506" t="str">
        <f>"Cost of Raw materials- Coconut Oil  :Tk. "&amp;FIXED(G78,0)</f>
        <v>Cost of Raw materials- Coconut Oil  :Tk. 3,249,050</v>
      </c>
      <c r="D71" s="506"/>
      <c r="E71" s="505"/>
      <c r="F71" s="505"/>
      <c r="G71" s="505"/>
      <c r="H71" s="505"/>
      <c r="I71" s="503"/>
      <c r="J71" s="503"/>
      <c r="K71" s="503"/>
    </row>
    <row r="72" spans="1:11" ht="15.75">
      <c r="A72" s="523"/>
      <c r="B72" s="523"/>
      <c r="C72" s="736" t="s">
        <v>416</v>
      </c>
      <c r="D72" s="736"/>
      <c r="E72" s="736"/>
      <c r="F72" s="736"/>
      <c r="G72" s="736"/>
      <c r="H72" s="736"/>
      <c r="I72" s="511"/>
      <c r="J72" s="503"/>
      <c r="K72" s="503"/>
    </row>
    <row r="73" spans="1:11" ht="12" customHeight="1">
      <c r="A73" s="523"/>
      <c r="B73" s="523"/>
      <c r="C73" s="523"/>
      <c r="D73" s="523"/>
      <c r="E73" s="505"/>
      <c r="F73" s="505"/>
      <c r="G73" s="505"/>
      <c r="H73" s="505"/>
      <c r="I73" s="503"/>
      <c r="J73" s="503"/>
      <c r="K73" s="503"/>
    </row>
    <row r="74" spans="1:11" ht="15.75">
      <c r="A74" s="508"/>
      <c r="B74" s="508"/>
      <c r="C74" s="508" t="s">
        <v>280</v>
      </c>
      <c r="D74" s="508"/>
      <c r="E74" s="513">
        <v>0</v>
      </c>
      <c r="F74" s="505"/>
      <c r="G74" s="513">
        <v>0</v>
      </c>
      <c r="H74" s="505"/>
      <c r="I74" s="503"/>
      <c r="J74" s="503"/>
      <c r="K74" s="503"/>
    </row>
    <row r="75" spans="1:11" ht="15.75">
      <c r="A75" s="508"/>
      <c r="B75" s="508"/>
      <c r="C75" s="508" t="s">
        <v>281</v>
      </c>
      <c r="D75" s="508"/>
      <c r="E75" s="516">
        <v>24</v>
      </c>
      <c r="F75" s="505"/>
      <c r="G75" s="517">
        <v>4249439</v>
      </c>
      <c r="H75" s="505"/>
      <c r="I75" s="518">
        <v>0</v>
      </c>
      <c r="J75" s="515"/>
      <c r="K75" s="518">
        <v>0</v>
      </c>
    </row>
    <row r="76" spans="1:11" ht="15.75">
      <c r="A76" s="508"/>
      <c r="B76" s="508"/>
      <c r="C76" s="508"/>
      <c r="D76" s="508"/>
      <c r="E76" s="558">
        <f>SUM(E74:E75)</f>
        <v>24</v>
      </c>
      <c r="F76" s="506"/>
      <c r="G76" s="531">
        <f>SUM(G74:G75)</f>
        <v>4249439</v>
      </c>
      <c r="H76" s="506"/>
      <c r="I76" s="532">
        <f>SUM(I74:I75)</f>
        <v>0</v>
      </c>
      <c r="J76" s="465"/>
      <c r="K76" s="532">
        <f>SUM(K74:K76)</f>
        <v>0</v>
      </c>
    </row>
    <row r="77" spans="1:11" ht="15.75">
      <c r="A77" s="508"/>
      <c r="B77" s="508"/>
      <c r="C77" s="508" t="s">
        <v>291</v>
      </c>
      <c r="D77" s="508"/>
      <c r="E77" s="516">
        <v>5.65</v>
      </c>
      <c r="F77" s="513"/>
      <c r="G77" s="517">
        <v>1000389</v>
      </c>
      <c r="H77" s="513"/>
      <c r="I77" s="518">
        <v>0</v>
      </c>
      <c r="J77" s="515"/>
      <c r="K77" s="518">
        <v>0</v>
      </c>
    </row>
    <row r="78" spans="1:11" ht="16.5" thickBot="1">
      <c r="A78" s="508"/>
      <c r="B78" s="508"/>
      <c r="C78" s="508"/>
      <c r="D78" s="508"/>
      <c r="E78" s="559">
        <f>E76-E77</f>
        <v>18.35</v>
      </c>
      <c r="F78" s="506"/>
      <c r="G78" s="524">
        <f>G76-G77</f>
        <v>3249050</v>
      </c>
      <c r="H78" s="558">
        <f>H76-H77</f>
        <v>0</v>
      </c>
      <c r="I78" s="559">
        <f>I76-I77</f>
        <v>0</v>
      </c>
      <c r="J78" s="558">
        <f>J76-J77</f>
        <v>0</v>
      </c>
      <c r="K78" s="559">
        <v>0</v>
      </c>
    </row>
    <row r="79" spans="1:11" ht="16.5" thickTop="1">
      <c r="A79" s="505"/>
      <c r="B79" s="505"/>
      <c r="C79" s="505"/>
      <c r="D79" s="505"/>
      <c r="E79" s="547"/>
      <c r="F79" s="505"/>
      <c r="G79" s="531"/>
      <c r="H79" s="547"/>
      <c r="I79" s="547"/>
      <c r="J79" s="547"/>
      <c r="K79" s="558"/>
    </row>
    <row r="80" spans="1:11" ht="4.5" customHeight="1">
      <c r="A80" s="505"/>
      <c r="B80" s="505"/>
      <c r="C80" s="505"/>
      <c r="D80" s="505"/>
      <c r="E80" s="547"/>
      <c r="F80" s="505"/>
      <c r="G80" s="531"/>
      <c r="H80" s="547"/>
      <c r="I80" s="547"/>
      <c r="J80" s="547"/>
      <c r="K80" s="558"/>
    </row>
    <row r="81" spans="1:11" ht="15.75" hidden="1">
      <c r="A81" s="505"/>
      <c r="B81" s="505"/>
      <c r="C81" s="505"/>
      <c r="D81" s="505"/>
      <c r="E81" s="547"/>
      <c r="F81" s="505"/>
      <c r="G81" s="531"/>
      <c r="H81" s="547"/>
      <c r="I81" s="547"/>
      <c r="J81" s="547"/>
      <c r="K81" s="558"/>
    </row>
    <row r="82" spans="1:11" ht="15.75" hidden="1">
      <c r="A82" s="505"/>
      <c r="B82" s="505"/>
      <c r="C82" s="505"/>
      <c r="D82" s="505"/>
      <c r="E82" s="547"/>
      <c r="F82" s="505"/>
      <c r="G82" s="531"/>
      <c r="H82" s="547"/>
      <c r="I82" s="547"/>
      <c r="J82" s="547"/>
      <c r="K82" s="558"/>
    </row>
    <row r="83" spans="1:11" ht="15.75" hidden="1">
      <c r="A83" s="505"/>
      <c r="B83" s="505"/>
      <c r="C83" s="505"/>
      <c r="D83" s="505"/>
      <c r="E83" s="832" t="s">
        <v>419</v>
      </c>
      <c r="F83" s="833"/>
      <c r="G83" s="833"/>
      <c r="H83" s="834"/>
      <c r="I83" s="833"/>
      <c r="J83" s="833"/>
      <c r="K83" s="835"/>
    </row>
    <row r="84" spans="1:11" ht="15.75" hidden="1">
      <c r="A84" s="505"/>
      <c r="B84" s="505"/>
      <c r="C84" s="505"/>
      <c r="D84" s="505"/>
      <c r="E84" s="836">
        <v>44742</v>
      </c>
      <c r="F84" s="836"/>
      <c r="G84" s="836"/>
      <c r="H84" s="505"/>
      <c r="I84" s="836">
        <v>44377</v>
      </c>
      <c r="J84" s="836"/>
      <c r="K84" s="836"/>
    </row>
    <row r="85" spans="1:11" ht="15.75" hidden="1">
      <c r="A85" s="505"/>
      <c r="B85" s="505"/>
      <c r="C85" s="505"/>
      <c r="D85" s="505"/>
      <c r="E85" s="507" t="s">
        <v>348</v>
      </c>
      <c r="F85" s="508"/>
      <c r="G85" s="509" t="s">
        <v>429</v>
      </c>
      <c r="H85" s="508"/>
      <c r="I85" s="509" t="s">
        <v>348</v>
      </c>
      <c r="J85" s="508"/>
      <c r="K85" s="509" t="s">
        <v>429</v>
      </c>
    </row>
    <row r="86" spans="1:8" ht="15.75">
      <c r="A86" s="523">
        <v>25.02</v>
      </c>
      <c r="B86" s="523"/>
      <c r="C86" s="523" t="str">
        <f>"Factory Overhead Cost- Coconut Oil  Tk. "&amp;FIXED(G92,0)</f>
        <v>Factory Overhead Cost- Coconut Oil  Tk. 868,873</v>
      </c>
      <c r="D86" s="523"/>
      <c r="E86" s="508"/>
      <c r="F86" s="508"/>
      <c r="G86" s="508"/>
      <c r="H86" s="508"/>
    </row>
    <row r="87" spans="1:8" ht="15.75">
      <c r="A87" s="523"/>
      <c r="B87" s="523"/>
      <c r="C87" s="736" t="s">
        <v>416</v>
      </c>
      <c r="D87" s="736"/>
      <c r="E87" s="736"/>
      <c r="F87" s="736"/>
      <c r="G87" s="736"/>
      <c r="H87" s="736"/>
    </row>
    <row r="88" spans="1:8" ht="9" customHeight="1">
      <c r="A88" s="523"/>
      <c r="B88" s="523"/>
      <c r="C88" s="523"/>
      <c r="D88" s="523"/>
      <c r="E88" s="508"/>
      <c r="F88" s="508"/>
      <c r="G88" s="508"/>
      <c r="H88" s="508"/>
    </row>
    <row r="89" spans="1:11" ht="15.75">
      <c r="A89" s="508"/>
      <c r="B89" s="508"/>
      <c r="C89" s="508" t="s">
        <v>292</v>
      </c>
      <c r="D89" s="508"/>
      <c r="E89" s="508"/>
      <c r="F89" s="508"/>
      <c r="G89" s="512">
        <v>3840</v>
      </c>
      <c r="H89" s="505"/>
      <c r="I89" s="503"/>
      <c r="J89" s="503"/>
      <c r="K89" s="515">
        <v>0</v>
      </c>
    </row>
    <row r="90" spans="1:11" ht="15.75">
      <c r="A90" s="508"/>
      <c r="B90" s="508"/>
      <c r="C90" s="508" t="s">
        <v>293</v>
      </c>
      <c r="D90" s="508"/>
      <c r="E90" s="508"/>
      <c r="F90" s="508"/>
      <c r="G90" s="512">
        <v>88128</v>
      </c>
      <c r="H90" s="505"/>
      <c r="I90" s="503"/>
      <c r="J90" s="503"/>
      <c r="K90" s="515">
        <v>0</v>
      </c>
    </row>
    <row r="91" spans="1:11" ht="15.75">
      <c r="A91" s="508"/>
      <c r="B91" s="508"/>
      <c r="C91" s="508" t="s">
        <v>288</v>
      </c>
      <c r="D91" s="508"/>
      <c r="E91" s="508"/>
      <c r="F91" s="508"/>
      <c r="G91" s="517">
        <v>776905</v>
      </c>
      <c r="H91" s="505"/>
      <c r="I91" s="503"/>
      <c r="J91" s="503"/>
      <c r="K91" s="518">
        <v>0</v>
      </c>
    </row>
    <row r="92" spans="1:11" ht="16.5" thickBot="1">
      <c r="A92" s="508"/>
      <c r="B92" s="508"/>
      <c r="C92" s="508"/>
      <c r="D92" s="508"/>
      <c r="E92" s="508"/>
      <c r="F92" s="508"/>
      <c r="G92" s="524">
        <f>SUM(G89:G91)</f>
        <v>868873</v>
      </c>
      <c r="H92" s="505"/>
      <c r="I92" s="503"/>
      <c r="J92" s="503"/>
      <c r="K92" s="560"/>
    </row>
    <row r="93" spans="1:8" ht="9.75" customHeight="1" thickTop="1">
      <c r="A93" s="508"/>
      <c r="B93" s="508"/>
      <c r="C93" s="508"/>
      <c r="D93" s="508"/>
      <c r="E93" s="508"/>
      <c r="F93" s="508"/>
      <c r="G93" s="508"/>
      <c r="H93" s="508"/>
    </row>
    <row r="94" spans="1:8" ht="15.75">
      <c r="A94" s="510">
        <v>26</v>
      </c>
      <c r="B94" s="510"/>
      <c r="C94" s="523" t="str">
        <f>"Admin., Selling and General expenses  :Tk. "&amp;FIXED(G116,0)</f>
        <v>Admin., Selling and General expenses  :Tk. 7,360,079</v>
      </c>
      <c r="D94" s="523"/>
      <c r="E94" s="508"/>
      <c r="F94" s="508"/>
      <c r="G94" s="508"/>
      <c r="H94" s="508"/>
    </row>
    <row r="95" spans="1:8" ht="15.75">
      <c r="A95" s="510"/>
      <c r="B95" s="510"/>
      <c r="C95" s="736" t="s">
        <v>416</v>
      </c>
      <c r="D95" s="736"/>
      <c r="E95" s="736"/>
      <c r="F95" s="736"/>
      <c r="G95" s="736"/>
      <c r="H95" s="736"/>
    </row>
    <row r="96" spans="1:8" ht="8.25" customHeight="1">
      <c r="A96" s="510"/>
      <c r="B96" s="510"/>
      <c r="C96" s="523"/>
      <c r="D96" s="523"/>
      <c r="E96" s="508"/>
      <c r="F96" s="508"/>
      <c r="G96" s="508"/>
      <c r="H96" s="508"/>
    </row>
    <row r="97" spans="1:13" ht="15.75">
      <c r="A97" s="508"/>
      <c r="B97" s="508"/>
      <c r="C97" s="508" t="s">
        <v>225</v>
      </c>
      <c r="D97" s="508"/>
      <c r="E97" s="508"/>
      <c r="F97" s="508"/>
      <c r="G97" s="561">
        <v>60000</v>
      </c>
      <c r="H97" s="508"/>
      <c r="K97" s="561">
        <v>30000</v>
      </c>
      <c r="M97" s="562">
        <f>G97-K97</f>
        <v>30000</v>
      </c>
    </row>
    <row r="98" spans="1:13" ht="15.75">
      <c r="A98" s="508"/>
      <c r="B98" s="508"/>
      <c r="C98" s="508" t="s">
        <v>295</v>
      </c>
      <c r="D98" s="508"/>
      <c r="E98" s="508"/>
      <c r="F98" s="508"/>
      <c r="G98" s="561">
        <v>3822600</v>
      </c>
      <c r="H98" s="508"/>
      <c r="K98" s="561">
        <v>3656400</v>
      </c>
      <c r="M98" s="562">
        <f aca="true" t="shared" si="0" ref="M98:M116">G98-K98</f>
        <v>166200</v>
      </c>
    </row>
    <row r="99" spans="1:13" ht="15.75">
      <c r="A99" s="508"/>
      <c r="B99" s="508"/>
      <c r="C99" s="508" t="s">
        <v>27</v>
      </c>
      <c r="D99" s="508"/>
      <c r="E99" s="508"/>
      <c r="F99" s="508"/>
      <c r="G99" s="561">
        <v>39770</v>
      </c>
      <c r="H99" s="508"/>
      <c r="K99" s="561">
        <v>41370</v>
      </c>
      <c r="M99" s="562">
        <f t="shared" si="0"/>
        <v>-1600</v>
      </c>
    </row>
    <row r="100" spans="1:13" ht="15.75">
      <c r="A100" s="508"/>
      <c r="B100" s="508"/>
      <c r="C100" s="508" t="s">
        <v>296</v>
      </c>
      <c r="D100" s="508"/>
      <c r="E100" s="508"/>
      <c r="F100" s="508"/>
      <c r="G100" s="561">
        <v>10423</v>
      </c>
      <c r="H100" s="508"/>
      <c r="K100" s="561">
        <v>14000</v>
      </c>
      <c r="M100" s="562">
        <f t="shared" si="0"/>
        <v>-3577</v>
      </c>
    </row>
    <row r="101" spans="1:13" ht="15.75">
      <c r="A101" s="508"/>
      <c r="B101" s="508"/>
      <c r="C101" s="508" t="s">
        <v>297</v>
      </c>
      <c r="D101" s="508"/>
      <c r="E101" s="508"/>
      <c r="F101" s="508"/>
      <c r="G101" s="561">
        <v>62200</v>
      </c>
      <c r="H101" s="508"/>
      <c r="K101" s="561">
        <v>55200</v>
      </c>
      <c r="M101" s="562">
        <f t="shared" si="0"/>
        <v>7000</v>
      </c>
    </row>
    <row r="102" spans="1:13" ht="15.75">
      <c r="A102" s="508"/>
      <c r="B102" s="508"/>
      <c r="C102" s="508" t="s">
        <v>298</v>
      </c>
      <c r="D102" s="508"/>
      <c r="E102" s="508"/>
      <c r="F102" s="508"/>
      <c r="G102" s="561">
        <v>15000</v>
      </c>
      <c r="H102" s="508"/>
      <c r="K102" s="561">
        <v>0</v>
      </c>
      <c r="M102" s="562">
        <f t="shared" si="0"/>
        <v>15000</v>
      </c>
    </row>
    <row r="103" spans="1:13" ht="15.75">
      <c r="A103" s="508"/>
      <c r="B103" s="508"/>
      <c r="C103" s="508" t="s">
        <v>299</v>
      </c>
      <c r="D103" s="508"/>
      <c r="E103" s="508"/>
      <c r="F103" s="508"/>
      <c r="G103" s="561">
        <v>1350</v>
      </c>
      <c r="H103" s="508"/>
      <c r="K103" s="561">
        <v>930</v>
      </c>
      <c r="M103" s="562">
        <f t="shared" si="0"/>
        <v>420</v>
      </c>
    </row>
    <row r="104" spans="1:13" ht="15.75">
      <c r="A104" s="508"/>
      <c r="B104" s="508"/>
      <c r="C104" s="508" t="s">
        <v>40</v>
      </c>
      <c r="D104" s="508"/>
      <c r="E104" s="508"/>
      <c r="F104" s="508"/>
      <c r="G104" s="561">
        <v>18699</v>
      </c>
      <c r="H104" s="508"/>
      <c r="K104" s="561">
        <v>1546</v>
      </c>
      <c r="M104" s="562">
        <f t="shared" si="0"/>
        <v>17153</v>
      </c>
    </row>
    <row r="105" spans="1:13" ht="15.75">
      <c r="A105" s="508"/>
      <c r="B105" s="508"/>
      <c r="C105" s="508" t="s">
        <v>300</v>
      </c>
      <c r="D105" s="508"/>
      <c r="E105" s="508"/>
      <c r="F105" s="508"/>
      <c r="G105" s="561">
        <v>612502</v>
      </c>
      <c r="H105" s="508"/>
      <c r="K105" s="561">
        <v>292775</v>
      </c>
      <c r="M105" s="562">
        <f t="shared" si="0"/>
        <v>319727</v>
      </c>
    </row>
    <row r="106" spans="1:13" ht="15.75">
      <c r="A106" s="508"/>
      <c r="B106" s="508"/>
      <c r="C106" s="508" t="s">
        <v>42</v>
      </c>
      <c r="D106" s="508"/>
      <c r="E106" s="508"/>
      <c r="F106" s="508"/>
      <c r="G106" s="561">
        <v>217337</v>
      </c>
      <c r="H106" s="508"/>
      <c r="K106" s="561">
        <v>287064</v>
      </c>
      <c r="M106" s="562">
        <f t="shared" si="0"/>
        <v>-69727</v>
      </c>
    </row>
    <row r="107" spans="1:13" ht="15.75">
      <c r="A107" s="508"/>
      <c r="B107" s="508"/>
      <c r="C107" s="508" t="s">
        <v>31</v>
      </c>
      <c r="D107" s="508"/>
      <c r="E107" s="508"/>
      <c r="F107" s="508"/>
      <c r="G107" s="561">
        <v>230000</v>
      </c>
      <c r="H107" s="508"/>
      <c r="K107" s="561">
        <v>105000</v>
      </c>
      <c r="M107" s="562">
        <f t="shared" si="0"/>
        <v>125000</v>
      </c>
    </row>
    <row r="108" spans="1:13" ht="15.75">
      <c r="A108" s="508"/>
      <c r="B108" s="508"/>
      <c r="C108" s="508" t="s">
        <v>41</v>
      </c>
      <c r="D108" s="508"/>
      <c r="E108" s="508"/>
      <c r="F108" s="508"/>
      <c r="G108" s="561">
        <v>15325</v>
      </c>
      <c r="H108" s="508"/>
      <c r="K108" s="561">
        <v>25563</v>
      </c>
      <c r="M108" s="562">
        <f t="shared" si="0"/>
        <v>-10238</v>
      </c>
    </row>
    <row r="109" spans="1:13" ht="15.75">
      <c r="A109" s="508"/>
      <c r="B109" s="508"/>
      <c r="C109" s="508" t="s">
        <v>28</v>
      </c>
      <c r="D109" s="508"/>
      <c r="E109" s="508"/>
      <c r="F109" s="508"/>
      <c r="G109" s="561">
        <v>2890</v>
      </c>
      <c r="H109" s="508"/>
      <c r="K109" s="561">
        <v>2960</v>
      </c>
      <c r="M109" s="562">
        <f t="shared" si="0"/>
        <v>-70</v>
      </c>
    </row>
    <row r="110" spans="1:13" ht="15.75">
      <c r="A110" s="508"/>
      <c r="B110" s="508"/>
      <c r="C110" s="508" t="s">
        <v>32</v>
      </c>
      <c r="D110" s="508"/>
      <c r="E110" s="508"/>
      <c r="F110" s="508"/>
      <c r="G110" s="561">
        <v>71303</v>
      </c>
      <c r="H110" s="508"/>
      <c r="K110" s="561">
        <v>55329</v>
      </c>
      <c r="M110" s="562">
        <f t="shared" si="0"/>
        <v>15974</v>
      </c>
    </row>
    <row r="111" spans="1:13" ht="15.75">
      <c r="A111" s="508"/>
      <c r="B111" s="508"/>
      <c r="C111" s="508" t="s">
        <v>301</v>
      </c>
      <c r="D111" s="508"/>
      <c r="E111" s="508"/>
      <c r="F111" s="508"/>
      <c r="G111" s="561">
        <v>790162</v>
      </c>
      <c r="H111" s="508"/>
      <c r="K111" s="561">
        <v>799730</v>
      </c>
      <c r="M111" s="562">
        <f t="shared" si="0"/>
        <v>-9568</v>
      </c>
    </row>
    <row r="112" spans="1:13" ht="15.75">
      <c r="A112" s="508"/>
      <c r="B112" s="508"/>
      <c r="C112" s="508" t="s">
        <v>91</v>
      </c>
      <c r="D112" s="508"/>
      <c r="E112" s="508"/>
      <c r="F112" s="508"/>
      <c r="G112" s="561">
        <v>1122012</v>
      </c>
      <c r="H112" s="508"/>
      <c r="K112" s="561">
        <v>1065454</v>
      </c>
      <c r="M112" s="562">
        <f t="shared" si="0"/>
        <v>56558</v>
      </c>
    </row>
    <row r="113" spans="1:13" ht="15.75">
      <c r="A113" s="508"/>
      <c r="B113" s="508"/>
      <c r="C113" s="508" t="s">
        <v>302</v>
      </c>
      <c r="D113" s="508"/>
      <c r="E113" s="508"/>
      <c r="F113" s="508"/>
      <c r="G113" s="561">
        <v>125000</v>
      </c>
      <c r="H113" s="508"/>
      <c r="K113" s="561">
        <v>0</v>
      </c>
      <c r="M113" s="562">
        <f t="shared" si="0"/>
        <v>125000</v>
      </c>
    </row>
    <row r="114" spans="1:13" ht="15.75">
      <c r="A114" s="508"/>
      <c r="B114" s="508"/>
      <c r="C114" s="508" t="s">
        <v>43</v>
      </c>
      <c r="D114" s="508"/>
      <c r="E114" s="508"/>
      <c r="F114" s="508"/>
      <c r="G114" s="561">
        <v>87025</v>
      </c>
      <c r="H114" s="508"/>
      <c r="K114" s="561">
        <v>63026</v>
      </c>
      <c r="M114" s="562">
        <f t="shared" si="0"/>
        <v>23999</v>
      </c>
    </row>
    <row r="115" spans="1:13" ht="15.75">
      <c r="A115" s="508"/>
      <c r="B115" s="508"/>
      <c r="C115" s="508" t="s">
        <v>288</v>
      </c>
      <c r="D115" s="508"/>
      <c r="E115" s="508"/>
      <c r="F115" s="508"/>
      <c r="G115" s="517">
        <f>PPE!D31</f>
        <v>56481</v>
      </c>
      <c r="H115" s="508"/>
      <c r="K115" s="517">
        <v>33212</v>
      </c>
      <c r="M115" s="562">
        <f t="shared" si="0"/>
        <v>23269</v>
      </c>
    </row>
    <row r="116" spans="1:13" ht="16.5" thickBot="1">
      <c r="A116" s="508"/>
      <c r="B116" s="508"/>
      <c r="C116" s="508"/>
      <c r="D116" s="508"/>
      <c r="E116" s="508"/>
      <c r="F116" s="508"/>
      <c r="G116" s="563">
        <f>SUM(G97:G115)</f>
        <v>7360079</v>
      </c>
      <c r="H116" s="508"/>
      <c r="K116" s="563">
        <f>SUM(K97:K115)</f>
        <v>6529559</v>
      </c>
      <c r="M116" s="562">
        <f t="shared" si="0"/>
        <v>830520</v>
      </c>
    </row>
    <row r="117" spans="1:11" ht="11.25" customHeight="1" thickTop="1">
      <c r="A117" s="508"/>
      <c r="B117" s="508"/>
      <c r="C117" s="508"/>
      <c r="D117" s="508"/>
      <c r="E117" s="508"/>
      <c r="F117" s="508"/>
      <c r="G117" s="564"/>
      <c r="H117" s="508"/>
      <c r="K117" s="564"/>
    </row>
    <row r="118" spans="1:11" ht="15.75">
      <c r="A118" s="510">
        <v>27</v>
      </c>
      <c r="B118" s="510"/>
      <c r="C118" s="523" t="str">
        <f>"Other Income  :Tk. "&amp;FIXED(G119,0)</f>
        <v>Other Income  :Tk. 6,146,395</v>
      </c>
      <c r="D118" s="523"/>
      <c r="E118" s="508"/>
      <c r="F118" s="508"/>
      <c r="G118" s="508"/>
      <c r="H118" s="508"/>
      <c r="K118" s="561"/>
    </row>
    <row r="119" spans="1:11" ht="16.5" thickBot="1">
      <c r="A119" s="508"/>
      <c r="B119" s="508"/>
      <c r="C119" s="508" t="s">
        <v>224</v>
      </c>
      <c r="D119" s="508"/>
      <c r="E119" s="508"/>
      <c r="F119" s="508"/>
      <c r="G119" s="565">
        <v>6146395</v>
      </c>
      <c r="H119" s="505"/>
      <c r="I119" s="505"/>
      <c r="J119" s="505"/>
      <c r="K119" s="565">
        <v>10490158</v>
      </c>
    </row>
    <row r="120" spans="1:8" ht="16.5" thickTop="1">
      <c r="A120" s="508"/>
      <c r="B120" s="508"/>
      <c r="C120" s="508"/>
      <c r="D120" s="508"/>
      <c r="E120" s="508"/>
      <c r="F120" s="508"/>
      <c r="G120" s="508"/>
      <c r="H120" s="508"/>
    </row>
    <row r="121" spans="1:8" ht="15.75">
      <c r="A121" s="510">
        <v>28</v>
      </c>
      <c r="B121" s="510"/>
      <c r="C121" s="523" t="str">
        <f>"Contribution to Workers's Profit Participation &amp; Welfare Fund : Tk. "&amp;FIXED(G126,0)</f>
        <v>Contribution to Workers's Profit Participation &amp; Welfare Fund : Tk. 406,778</v>
      </c>
      <c r="D121" s="523"/>
      <c r="E121" s="508"/>
      <c r="F121" s="508"/>
      <c r="G121" s="508"/>
      <c r="H121" s="508"/>
    </row>
    <row r="122" spans="1:8" ht="15.75">
      <c r="A122" s="510"/>
      <c r="B122" s="510"/>
      <c r="C122" s="736" t="s">
        <v>416</v>
      </c>
      <c r="D122" s="736"/>
      <c r="E122" s="736"/>
      <c r="F122" s="736"/>
      <c r="G122" s="736"/>
      <c r="H122" s="736"/>
    </row>
    <row r="123" spans="1:8" ht="9" customHeight="1">
      <c r="A123" s="508"/>
      <c r="B123" s="508"/>
      <c r="C123" s="508"/>
      <c r="D123" s="508"/>
      <c r="E123" s="508"/>
      <c r="F123" s="508"/>
      <c r="G123" s="508"/>
      <c r="H123" s="508"/>
    </row>
    <row r="124" spans="1:11" ht="15.75">
      <c r="A124" s="508"/>
      <c r="B124" s="508"/>
      <c r="C124" s="508" t="s">
        <v>333</v>
      </c>
      <c r="D124" s="508"/>
      <c r="E124" s="508"/>
      <c r="F124" s="508"/>
      <c r="G124" s="564">
        <f>'IS'!I24</f>
        <v>8563756</v>
      </c>
      <c r="H124" s="505"/>
      <c r="I124" s="503"/>
      <c r="J124" s="503"/>
      <c r="K124" s="564">
        <f>'IS'!K24</f>
        <v>3960599</v>
      </c>
    </row>
    <row r="125" spans="1:11" ht="15.75">
      <c r="A125" s="508"/>
      <c r="B125" s="508"/>
      <c r="C125" s="508"/>
      <c r="D125" s="508"/>
      <c r="E125" s="508"/>
      <c r="F125" s="508"/>
      <c r="G125" s="505"/>
      <c r="H125" s="505"/>
      <c r="I125" s="503"/>
      <c r="J125" s="503"/>
      <c r="K125" s="503"/>
    </row>
    <row r="126" spans="1:11" ht="16.5" thickBot="1">
      <c r="A126" s="508"/>
      <c r="B126" s="508"/>
      <c r="C126" s="523" t="s">
        <v>334</v>
      </c>
      <c r="D126" s="523"/>
      <c r="E126" s="508"/>
      <c r="F126" s="508"/>
      <c r="G126" s="565">
        <f>G124*4.75%</f>
        <v>406778.41000000003</v>
      </c>
      <c r="H126" s="505"/>
      <c r="I126" s="503"/>
      <c r="J126" s="503"/>
      <c r="K126" s="524">
        <f>K124*4.75%</f>
        <v>188128.4525</v>
      </c>
    </row>
    <row r="127" spans="1:8" ht="16.5" thickTop="1">
      <c r="A127" s="508"/>
      <c r="B127" s="508"/>
      <c r="C127" s="508"/>
      <c r="D127" s="508"/>
      <c r="E127" s="508"/>
      <c r="F127" s="508"/>
      <c r="G127" s="508"/>
      <c r="H127" s="508"/>
    </row>
    <row r="128" spans="1:11" ht="15.75">
      <c r="A128" s="508"/>
      <c r="B128" s="508"/>
      <c r="C128" s="755" t="s">
        <v>447</v>
      </c>
      <c r="D128" s="755"/>
      <c r="E128" s="755"/>
      <c r="F128" s="755"/>
      <c r="G128" s="755"/>
      <c r="H128" s="755"/>
      <c r="I128" s="755"/>
      <c r="J128" s="755"/>
      <c r="K128" s="755"/>
    </row>
    <row r="129" spans="1:11" ht="16.5" customHeight="1">
      <c r="A129" s="508"/>
      <c r="B129" s="508"/>
      <c r="C129" s="755"/>
      <c r="D129" s="755"/>
      <c r="E129" s="755"/>
      <c r="F129" s="755"/>
      <c r="G129" s="755"/>
      <c r="H129" s="755"/>
      <c r="I129" s="755"/>
      <c r="J129" s="755"/>
      <c r="K129" s="755"/>
    </row>
    <row r="130" spans="1:11" ht="30" customHeight="1" hidden="1">
      <c r="A130" s="505"/>
      <c r="B130" s="505"/>
      <c r="C130" s="505"/>
      <c r="D130" s="505"/>
      <c r="E130" s="505"/>
      <c r="F130" s="505"/>
      <c r="G130" s="505"/>
      <c r="H130" s="505"/>
      <c r="I130" s="503"/>
      <c r="J130" s="503"/>
      <c r="K130" s="503"/>
    </row>
    <row r="131" spans="1:11" ht="30" customHeight="1">
      <c r="A131" s="505"/>
      <c r="B131" s="505"/>
      <c r="C131" s="505"/>
      <c r="D131" s="505"/>
      <c r="E131" s="505"/>
      <c r="F131" s="505"/>
      <c r="G131" s="505"/>
      <c r="H131" s="505"/>
      <c r="I131" s="503"/>
      <c r="J131" s="503"/>
      <c r="K131" s="503"/>
    </row>
    <row r="132" spans="1:11" ht="2.25" customHeight="1">
      <c r="A132" s="505"/>
      <c r="B132" s="505"/>
      <c r="C132" s="505"/>
      <c r="D132" s="505"/>
      <c r="E132" s="505"/>
      <c r="F132" s="505"/>
      <c r="G132" s="505"/>
      <c r="H132" s="505"/>
      <c r="I132" s="503"/>
      <c r="J132" s="503"/>
      <c r="K132" s="503"/>
    </row>
    <row r="133" spans="1:11" ht="12.75" customHeight="1">
      <c r="A133" s="505"/>
      <c r="B133" s="505"/>
      <c r="C133" s="505"/>
      <c r="D133" s="505"/>
      <c r="E133" s="505"/>
      <c r="F133" s="505"/>
      <c r="G133" s="505"/>
      <c r="H133" s="505"/>
      <c r="I133" s="503"/>
      <c r="J133" s="503"/>
      <c r="K133" s="503"/>
    </row>
    <row r="134" spans="1:11" ht="12" customHeight="1">
      <c r="A134" s="846" t="s">
        <v>473</v>
      </c>
      <c r="B134" s="505"/>
      <c r="C134" s="846" t="s">
        <v>474</v>
      </c>
      <c r="D134" s="505"/>
      <c r="E134" s="832" t="s">
        <v>419</v>
      </c>
      <c r="F134" s="833"/>
      <c r="G134" s="833"/>
      <c r="H134" s="834"/>
      <c r="I134" s="833"/>
      <c r="J134" s="833"/>
      <c r="K134" s="835"/>
    </row>
    <row r="135" spans="1:11" ht="13.5" customHeight="1">
      <c r="A135" s="846"/>
      <c r="B135" s="505"/>
      <c r="C135" s="846"/>
      <c r="D135" s="505"/>
      <c r="E135" s="836">
        <v>44742</v>
      </c>
      <c r="F135" s="836"/>
      <c r="G135" s="836"/>
      <c r="H135" s="505"/>
      <c r="I135" s="836">
        <v>44377</v>
      </c>
      <c r="J135" s="836"/>
      <c r="K135" s="836"/>
    </row>
    <row r="136" spans="1:11" ht="12.75" customHeight="1">
      <c r="A136" s="846"/>
      <c r="B136" s="505"/>
      <c r="C136" s="846"/>
      <c r="D136" s="505"/>
      <c r="E136" s="507" t="s">
        <v>348</v>
      </c>
      <c r="F136" s="508"/>
      <c r="G136" s="509" t="s">
        <v>429</v>
      </c>
      <c r="H136" s="508"/>
      <c r="I136" s="509" t="s">
        <v>348</v>
      </c>
      <c r="J136" s="508"/>
      <c r="K136" s="509" t="s">
        <v>429</v>
      </c>
    </row>
    <row r="137" spans="1:8" ht="15.75">
      <c r="A137" s="510">
        <v>29</v>
      </c>
      <c r="B137" s="510"/>
      <c r="C137" s="523" t="str">
        <f>"Provision for Current Tax  :Tk. "&amp;FIXED(G142,0)</f>
        <v>Provision for Current Tax  :Tk. 1,631,396</v>
      </c>
      <c r="D137" s="523"/>
      <c r="E137" s="508"/>
      <c r="F137" s="508"/>
      <c r="G137" s="508"/>
      <c r="H137" s="508"/>
    </row>
    <row r="138" spans="1:8" ht="15.75">
      <c r="A138" s="510"/>
      <c r="B138" s="510"/>
      <c r="C138" s="736" t="s">
        <v>416</v>
      </c>
      <c r="D138" s="736"/>
      <c r="E138" s="736"/>
      <c r="F138" s="736"/>
      <c r="G138" s="736"/>
      <c r="H138" s="736"/>
    </row>
    <row r="139" spans="1:8" ht="11.25" customHeight="1">
      <c r="A139" s="510"/>
      <c r="B139" s="510"/>
      <c r="C139" s="523"/>
      <c r="D139" s="523"/>
      <c r="E139" s="508"/>
      <c r="F139" s="508"/>
      <c r="G139" s="508"/>
      <c r="H139" s="508"/>
    </row>
    <row r="140" spans="1:11" ht="15.75">
      <c r="A140" s="508"/>
      <c r="B140" s="508"/>
      <c r="C140" s="508" t="s">
        <v>315</v>
      </c>
      <c r="D140" s="508"/>
      <c r="E140" s="508"/>
      <c r="F140" s="508"/>
      <c r="G140" s="564">
        <f>'IS'!I28</f>
        <v>8156977.59</v>
      </c>
      <c r="H140" s="505"/>
      <c r="I140" s="503"/>
      <c r="J140" s="503"/>
      <c r="K140" s="566">
        <f>'IS'!K28</f>
        <v>3772470.5475</v>
      </c>
    </row>
    <row r="141" spans="1:11" ht="15.75" hidden="1">
      <c r="A141" s="508"/>
      <c r="B141" s="508"/>
      <c r="C141" s="508"/>
      <c r="D141" s="508"/>
      <c r="E141" s="508"/>
      <c r="F141" s="508"/>
      <c r="G141" s="505"/>
      <c r="H141" s="505"/>
      <c r="I141" s="503"/>
      <c r="J141" s="503"/>
      <c r="K141" s="503"/>
    </row>
    <row r="142" spans="1:11" ht="16.5" customHeight="1" thickBot="1">
      <c r="A142" s="508"/>
      <c r="B142" s="508"/>
      <c r="C142" s="523" t="s">
        <v>316</v>
      </c>
      <c r="D142" s="523"/>
      <c r="E142" s="508"/>
      <c r="F142" s="508"/>
      <c r="G142" s="524">
        <f>G140*20%</f>
        <v>1631395.5180000002</v>
      </c>
      <c r="H142" s="505"/>
      <c r="I142" s="503"/>
      <c r="J142" s="503"/>
      <c r="K142" s="567">
        <v>2360286</v>
      </c>
    </row>
    <row r="143" spans="1:8" ht="8.25" customHeight="1" thickTop="1">
      <c r="A143" s="508"/>
      <c r="B143" s="508"/>
      <c r="C143" s="508"/>
      <c r="D143" s="508"/>
      <c r="E143" s="508"/>
      <c r="F143" s="508"/>
      <c r="G143" s="508"/>
      <c r="H143" s="508"/>
    </row>
    <row r="144" spans="1:11" ht="7.5" customHeight="1">
      <c r="A144" s="508"/>
      <c r="B144" s="508"/>
      <c r="C144" s="746" t="s">
        <v>433</v>
      </c>
      <c r="D144" s="746"/>
      <c r="E144" s="746"/>
      <c r="F144" s="746"/>
      <c r="G144" s="746"/>
      <c r="H144" s="746"/>
      <c r="I144" s="746"/>
      <c r="J144" s="746"/>
      <c r="K144" s="746"/>
    </row>
    <row r="145" spans="1:11" ht="15.75">
      <c r="A145" s="508"/>
      <c r="B145" s="508"/>
      <c r="C145" s="746"/>
      <c r="D145" s="746"/>
      <c r="E145" s="746"/>
      <c r="F145" s="746"/>
      <c r="G145" s="746"/>
      <c r="H145" s="746"/>
      <c r="I145" s="746"/>
      <c r="J145" s="746"/>
      <c r="K145" s="746"/>
    </row>
    <row r="146" spans="1:11" ht="15.75">
      <c r="A146" s="508"/>
      <c r="B146" s="508"/>
      <c r="C146" s="746"/>
      <c r="D146" s="746"/>
      <c r="E146" s="746"/>
      <c r="F146" s="746"/>
      <c r="G146" s="746"/>
      <c r="H146" s="746"/>
      <c r="I146" s="746"/>
      <c r="J146" s="746"/>
      <c r="K146" s="746"/>
    </row>
    <row r="147" spans="1:11" ht="10.5" customHeight="1">
      <c r="A147" s="508"/>
      <c r="B147" s="508"/>
      <c r="C147" s="746"/>
      <c r="D147" s="746"/>
      <c r="E147" s="746"/>
      <c r="F147" s="746"/>
      <c r="G147" s="746"/>
      <c r="H147" s="746"/>
      <c r="I147" s="746"/>
      <c r="J147" s="746"/>
      <c r="K147" s="746"/>
    </row>
    <row r="148" spans="1:11" ht="44.25" customHeight="1" hidden="1">
      <c r="A148" s="508"/>
      <c r="B148" s="508"/>
      <c r="C148" s="746"/>
      <c r="D148" s="746"/>
      <c r="E148" s="746"/>
      <c r="F148" s="746"/>
      <c r="G148" s="746"/>
      <c r="H148" s="746"/>
      <c r="I148" s="746"/>
      <c r="J148" s="746"/>
      <c r="K148" s="746"/>
    </row>
    <row r="149" spans="1:8" ht="0.75" customHeight="1">
      <c r="A149" s="508"/>
      <c r="B149" s="508"/>
      <c r="C149" s="508"/>
      <c r="D149" s="508"/>
      <c r="E149" s="508"/>
      <c r="F149" s="508"/>
      <c r="G149" s="508"/>
      <c r="H149" s="508"/>
    </row>
    <row r="150" spans="1:8" ht="15.75" hidden="1">
      <c r="A150" s="508"/>
      <c r="B150" s="508"/>
      <c r="C150" s="508"/>
      <c r="D150" s="508"/>
      <c r="E150" s="508"/>
      <c r="F150" s="508"/>
      <c r="G150" s="508"/>
      <c r="H150" s="508"/>
    </row>
    <row r="151" spans="1:4" ht="15.75">
      <c r="A151" s="508"/>
      <c r="B151" s="508"/>
      <c r="C151" s="508"/>
      <c r="D151" s="508"/>
    </row>
    <row r="152" spans="1:4" ht="15.75" hidden="1">
      <c r="A152" s="508"/>
      <c r="B152" s="508"/>
      <c r="C152" s="508"/>
      <c r="D152" s="508"/>
    </row>
    <row r="153" spans="1:4" ht="15.75" hidden="1">
      <c r="A153" s="508"/>
      <c r="B153" s="508"/>
      <c r="C153" s="508"/>
      <c r="D153" s="508"/>
    </row>
    <row r="154" spans="1:8" ht="15.75">
      <c r="A154" s="510">
        <v>30</v>
      </c>
      <c r="B154" s="510"/>
      <c r="C154" s="523" t="str">
        <f>"Provision for Deferred Tax  :Tk. "&amp;FIXED(G158,0)</f>
        <v>Provision for Deferred Tax  :Tk. 735,811</v>
      </c>
      <c r="D154" s="523"/>
      <c r="E154" s="508"/>
      <c r="F154" s="508"/>
      <c r="G154" s="508"/>
      <c r="H154" s="508"/>
    </row>
    <row r="155" spans="1:20" ht="10.5" customHeight="1">
      <c r="A155" s="508"/>
      <c r="B155" s="508"/>
      <c r="F155" s="508"/>
      <c r="G155" s="512"/>
      <c r="H155" s="505"/>
      <c r="I155" s="503"/>
      <c r="J155" s="503"/>
      <c r="K155" s="512"/>
      <c r="T155" s="502">
        <v>47425.05</v>
      </c>
    </row>
    <row r="156" spans="1:20" ht="15.75">
      <c r="A156" s="508"/>
      <c r="B156" s="508"/>
      <c r="C156" s="508" t="s">
        <v>431</v>
      </c>
      <c r="D156" s="508"/>
      <c r="E156" s="508"/>
      <c r="F156" s="508"/>
      <c r="G156" s="512">
        <v>47425</v>
      </c>
      <c r="H156" s="512"/>
      <c r="I156" s="352"/>
      <c r="J156" s="352"/>
      <c r="K156" s="512">
        <v>68409</v>
      </c>
      <c r="T156" s="502">
        <v>68409</v>
      </c>
    </row>
    <row r="157" spans="1:11" ht="15.75">
      <c r="A157" s="508"/>
      <c r="B157" s="508"/>
      <c r="C157" s="831" t="s">
        <v>430</v>
      </c>
      <c r="D157" s="831"/>
      <c r="E157" s="831"/>
      <c r="F157" s="508"/>
      <c r="G157" s="517">
        <f>'Note 3-22'!J213</f>
        <v>-688386.2000000001</v>
      </c>
      <c r="H157" s="512"/>
      <c r="I157" s="352"/>
      <c r="J157" s="352"/>
      <c r="K157" s="517">
        <f>'Note 3-22'!L213</f>
        <v>47425.05</v>
      </c>
    </row>
    <row r="158" spans="1:20" ht="16.5" thickBot="1">
      <c r="A158" s="508"/>
      <c r="B158" s="508"/>
      <c r="C158" s="523" t="s">
        <v>338</v>
      </c>
      <c r="D158" s="523"/>
      <c r="E158" s="523"/>
      <c r="F158" s="523"/>
      <c r="G158" s="524">
        <f>G156-G157</f>
        <v>735811.2000000001</v>
      </c>
      <c r="H158" s="523"/>
      <c r="I158" s="537"/>
      <c r="J158" s="537"/>
      <c r="K158" s="524">
        <f>K156-K157</f>
        <v>20983.949999999997</v>
      </c>
      <c r="T158" s="502">
        <v>20983.949999999997</v>
      </c>
    </row>
    <row r="159" spans="1:8" ht="8.25" customHeight="1" thickTop="1">
      <c r="A159" s="508"/>
      <c r="B159" s="508"/>
      <c r="C159" s="508"/>
      <c r="D159" s="508"/>
      <c r="E159" s="508"/>
      <c r="F159" s="508"/>
      <c r="G159" s="508"/>
      <c r="H159" s="508"/>
    </row>
    <row r="160" spans="1:8" ht="15.75">
      <c r="A160" s="510">
        <v>31</v>
      </c>
      <c r="B160" s="510"/>
      <c r="C160" s="523" t="s">
        <v>413</v>
      </c>
      <c r="D160" s="523"/>
      <c r="E160" s="508"/>
      <c r="F160" s="508"/>
      <c r="G160" s="508"/>
      <c r="H160" s="508"/>
    </row>
    <row r="161" spans="1:11" ht="15.75">
      <c r="A161" s="508"/>
      <c r="B161" s="508"/>
      <c r="C161" s="508" t="s">
        <v>339</v>
      </c>
      <c r="D161" s="508"/>
      <c r="E161" s="508"/>
      <c r="F161" s="508"/>
      <c r="G161" s="550">
        <f>'IS'!I35</f>
        <v>5789770.8719999995</v>
      </c>
      <c r="H161" s="549"/>
      <c r="I161" s="568"/>
      <c r="J161" s="568"/>
      <c r="K161" s="550">
        <f>'IS'!K35</f>
        <v>1391200.5974999997</v>
      </c>
    </row>
    <row r="162" spans="1:11" ht="15.75">
      <c r="A162" s="508"/>
      <c r="B162" s="508"/>
      <c r="C162" s="508" t="s">
        <v>340</v>
      </c>
      <c r="D162" s="508"/>
      <c r="E162" s="508"/>
      <c r="F162" s="508"/>
      <c r="G162" s="569">
        <v>20000200</v>
      </c>
      <c r="H162" s="549"/>
      <c r="I162" s="568"/>
      <c r="J162" s="568"/>
      <c r="K162" s="570">
        <v>20000200</v>
      </c>
    </row>
    <row r="163" spans="1:11" ht="16.5" thickBot="1">
      <c r="A163" s="508"/>
      <c r="B163" s="508"/>
      <c r="C163" s="523" t="s">
        <v>456</v>
      </c>
      <c r="D163" s="523"/>
      <c r="E163" s="508"/>
      <c r="F163" s="508"/>
      <c r="G163" s="571">
        <f>G161/G162</f>
        <v>0.2894856487435125</v>
      </c>
      <c r="H163" s="508"/>
      <c r="K163" s="572">
        <f>K161/K162</f>
        <v>0.06955933428165717</v>
      </c>
    </row>
    <row r="164" spans="1:8" ht="16.5" thickTop="1">
      <c r="A164" s="508"/>
      <c r="B164" s="508"/>
      <c r="C164" s="508"/>
      <c r="D164" s="508"/>
      <c r="E164" s="508"/>
      <c r="F164" s="508"/>
      <c r="G164" s="508"/>
      <c r="H164" s="508"/>
    </row>
    <row r="165" spans="1:11" ht="15.75">
      <c r="A165" s="510"/>
      <c r="B165" s="510"/>
      <c r="C165" s="746" t="s">
        <v>434</v>
      </c>
      <c r="D165" s="746"/>
      <c r="E165" s="746"/>
      <c r="F165" s="746"/>
      <c r="G165" s="746"/>
      <c r="H165" s="746"/>
      <c r="I165" s="746"/>
      <c r="J165" s="746"/>
      <c r="K165" s="746"/>
    </row>
    <row r="166" spans="1:11" ht="15.75">
      <c r="A166" s="508"/>
      <c r="B166" s="508"/>
      <c r="C166" s="746"/>
      <c r="D166" s="746"/>
      <c r="E166" s="746"/>
      <c r="F166" s="746"/>
      <c r="G166" s="746"/>
      <c r="H166" s="746"/>
      <c r="I166" s="746"/>
      <c r="J166" s="746"/>
      <c r="K166" s="746"/>
    </row>
    <row r="167" spans="1:8" ht="15.75">
      <c r="A167" s="508"/>
      <c r="B167" s="508"/>
      <c r="C167" s="508"/>
      <c r="D167" s="508"/>
      <c r="E167" s="508"/>
      <c r="F167" s="508"/>
      <c r="G167" s="508"/>
      <c r="H167" s="508"/>
    </row>
    <row r="168" spans="1:8" ht="15.75">
      <c r="A168" s="510">
        <v>32</v>
      </c>
      <c r="B168" s="510"/>
      <c r="C168" s="592" t="s">
        <v>472</v>
      </c>
      <c r="D168" s="592"/>
      <c r="E168" s="508"/>
      <c r="F168" s="508"/>
      <c r="G168" s="508"/>
      <c r="H168" s="508"/>
    </row>
    <row r="169" spans="1:8" ht="15.75">
      <c r="A169" s="508"/>
      <c r="B169" s="508"/>
      <c r="C169" s="508"/>
      <c r="D169" s="508"/>
      <c r="E169" s="508"/>
      <c r="F169" s="508"/>
      <c r="G169" s="508"/>
      <c r="H169" s="508"/>
    </row>
    <row r="170" spans="1:11" ht="15.75">
      <c r="A170" s="508"/>
      <c r="B170" s="508"/>
      <c r="C170" s="508" t="s">
        <v>364</v>
      </c>
      <c r="D170" s="508"/>
      <c r="E170" s="508"/>
      <c r="F170" s="508"/>
      <c r="G170" s="512">
        <f>'FS'!I26</f>
        <v>190502000.872</v>
      </c>
      <c r="H170" s="505"/>
      <c r="I170" s="503"/>
      <c r="J170" s="503"/>
      <c r="K170" s="512">
        <f>'FS'!K26</f>
        <v>185889127</v>
      </c>
    </row>
    <row r="171" spans="1:11" ht="15.75">
      <c r="A171" s="508"/>
      <c r="B171" s="508"/>
      <c r="C171" s="508" t="s">
        <v>340</v>
      </c>
      <c r="D171" s="508"/>
      <c r="E171" s="508"/>
      <c r="F171" s="508"/>
      <c r="G171" s="517">
        <v>20000200</v>
      </c>
      <c r="H171" s="505"/>
      <c r="I171" s="503"/>
      <c r="J171" s="503"/>
      <c r="K171" s="517">
        <v>20000200</v>
      </c>
    </row>
    <row r="172" spans="1:11" ht="16.5" thickBot="1">
      <c r="A172" s="508"/>
      <c r="B172" s="508"/>
      <c r="C172" s="523" t="s">
        <v>455</v>
      </c>
      <c r="D172" s="523"/>
      <c r="E172" s="508"/>
      <c r="F172" s="508"/>
      <c r="G172" s="573">
        <f>G170/G171</f>
        <v>9.525004793552064</v>
      </c>
      <c r="H172" s="508"/>
      <c r="K172" s="571">
        <f>K170/K171</f>
        <v>9.294363406365937</v>
      </c>
    </row>
    <row r="173" spans="1:8" ht="16.5" thickTop="1">
      <c r="A173" s="508"/>
      <c r="B173" s="508"/>
      <c r="C173" s="508"/>
      <c r="D173" s="508"/>
      <c r="E173" s="508"/>
      <c r="F173" s="508"/>
      <c r="G173" s="508"/>
      <c r="H173" s="508"/>
    </row>
    <row r="174" spans="1:11" ht="15.75">
      <c r="A174" s="574">
        <v>33</v>
      </c>
      <c r="B174" s="574"/>
      <c r="C174" s="555" t="s">
        <v>365</v>
      </c>
      <c r="D174" s="555"/>
      <c r="E174" s="505"/>
      <c r="F174" s="505"/>
      <c r="G174" s="505"/>
      <c r="H174" s="505"/>
      <c r="I174" s="503"/>
      <c r="J174" s="503"/>
      <c r="K174" s="503"/>
    </row>
    <row r="175" spans="1:8" ht="15.75">
      <c r="A175" s="508"/>
      <c r="B175" s="508"/>
      <c r="C175" s="508"/>
      <c r="D175" s="508"/>
      <c r="E175" s="508"/>
      <c r="F175" s="508"/>
      <c r="G175" s="508"/>
      <c r="H175" s="508"/>
    </row>
    <row r="176" spans="1:11" ht="15.75">
      <c r="A176" s="508"/>
      <c r="B176" s="508"/>
      <c r="C176" s="523" t="s">
        <v>366</v>
      </c>
      <c r="D176" s="523"/>
      <c r="E176" s="508"/>
      <c r="F176" s="508"/>
      <c r="G176" s="550">
        <f>'CF'!H13</f>
        <v>473570</v>
      </c>
      <c r="H176" s="549"/>
      <c r="I176" s="568"/>
      <c r="J176" s="568"/>
      <c r="K176" s="550">
        <f>'CF'!J13</f>
        <v>-7954354</v>
      </c>
    </row>
    <row r="177" spans="1:11" ht="15.75">
      <c r="A177" s="508"/>
      <c r="B177" s="508"/>
      <c r="C177" s="508" t="s">
        <v>340</v>
      </c>
      <c r="D177" s="508"/>
      <c r="E177" s="508"/>
      <c r="F177" s="508"/>
      <c r="G177" s="569">
        <v>20000200</v>
      </c>
      <c r="H177" s="549"/>
      <c r="I177" s="568"/>
      <c r="J177" s="568"/>
      <c r="K177" s="569">
        <v>20000200</v>
      </c>
    </row>
    <row r="178" spans="1:11" ht="16.5" thickBot="1">
      <c r="A178" s="508"/>
      <c r="B178" s="508"/>
      <c r="C178" s="506" t="s">
        <v>457</v>
      </c>
      <c r="D178" s="506"/>
      <c r="E178" s="508"/>
      <c r="F178" s="508"/>
      <c r="G178" s="593">
        <f>G176/G177</f>
        <v>0.023678263217367827</v>
      </c>
      <c r="H178" s="523"/>
      <c r="I178" s="537"/>
      <c r="J178" s="537"/>
      <c r="K178" s="593">
        <f>K176/K177</f>
        <v>-0.39771372286277135</v>
      </c>
    </row>
    <row r="179" spans="1:11" ht="12" customHeight="1" thickTop="1">
      <c r="A179" s="508"/>
      <c r="B179" s="508"/>
      <c r="C179" s="506"/>
      <c r="D179" s="506"/>
      <c r="E179" s="508"/>
      <c r="F179" s="508"/>
      <c r="G179" s="574"/>
      <c r="H179" s="523"/>
      <c r="I179" s="537"/>
      <c r="J179" s="537"/>
      <c r="K179" s="574"/>
    </row>
    <row r="180" spans="1:11" ht="15.75">
      <c r="A180" s="508"/>
      <c r="B180" s="508"/>
      <c r="C180" s="746" t="s">
        <v>435</v>
      </c>
      <c r="D180" s="746"/>
      <c r="E180" s="746"/>
      <c r="F180" s="746"/>
      <c r="G180" s="746"/>
      <c r="H180" s="746"/>
      <c r="I180" s="746"/>
      <c r="J180" s="746"/>
      <c r="K180" s="746"/>
    </row>
    <row r="181" spans="1:11" ht="15.75">
      <c r="A181" s="508"/>
      <c r="B181" s="508"/>
      <c r="C181" s="746"/>
      <c r="D181" s="746"/>
      <c r="E181" s="746"/>
      <c r="F181" s="746"/>
      <c r="G181" s="746"/>
      <c r="H181" s="746"/>
      <c r="I181" s="746"/>
      <c r="J181" s="746"/>
      <c r="K181" s="746"/>
    </row>
    <row r="182" spans="1:8" ht="7.5" customHeight="1">
      <c r="A182" s="508"/>
      <c r="B182" s="508"/>
      <c r="C182" s="508"/>
      <c r="D182" s="508"/>
      <c r="E182" s="508"/>
      <c r="F182" s="508"/>
      <c r="G182" s="508"/>
      <c r="H182" s="508"/>
    </row>
    <row r="183" spans="1:8" ht="15.75" hidden="1">
      <c r="A183" s="508"/>
      <c r="B183" s="508"/>
      <c r="C183" s="508"/>
      <c r="D183" s="508"/>
      <c r="E183" s="508"/>
      <c r="F183" s="508"/>
      <c r="G183" s="508"/>
      <c r="H183" s="508"/>
    </row>
    <row r="184" spans="1:8" ht="27.75" customHeight="1">
      <c r="A184" s="575">
        <v>34</v>
      </c>
      <c r="B184" s="575"/>
      <c r="C184" s="844" t="str">
        <f>"Reconciliation of cash flows from operating activities under indirect method : Tk. "&amp;FIXED(G201,0)</f>
        <v>Reconciliation of cash flows from operating activities under indirect method : Tk. 473,570</v>
      </c>
      <c r="D184" s="844"/>
      <c r="E184" s="844"/>
      <c r="F184" s="844"/>
      <c r="G184" s="508"/>
      <c r="H184" s="508"/>
    </row>
    <row r="185" spans="1:8" ht="8.25" customHeight="1">
      <c r="A185" s="508"/>
      <c r="B185" s="508"/>
      <c r="C185" s="508"/>
      <c r="D185" s="508"/>
      <c r="E185" s="508"/>
      <c r="F185" s="508"/>
      <c r="G185" s="508"/>
      <c r="H185" s="508"/>
    </row>
    <row r="186" spans="1:11" ht="15.75">
      <c r="A186" s="508"/>
      <c r="B186" s="508"/>
      <c r="C186" s="845" t="s">
        <v>243</v>
      </c>
      <c r="D186" s="845"/>
      <c r="E186" s="845"/>
      <c r="F186" s="508"/>
      <c r="G186" s="576">
        <v>5789771</v>
      </c>
      <c r="H186" s="577"/>
      <c r="I186" s="576"/>
      <c r="J186" s="576"/>
      <c r="K186" s="576">
        <v>1391200.5974999997</v>
      </c>
    </row>
    <row r="187" spans="1:8" ht="6" customHeight="1">
      <c r="A187" s="508"/>
      <c r="B187" s="508"/>
      <c r="C187" s="508"/>
      <c r="D187" s="508"/>
      <c r="E187" s="508"/>
      <c r="F187" s="508"/>
      <c r="G187" s="508"/>
      <c r="H187" s="508"/>
    </row>
    <row r="188" spans="1:8" ht="15.75">
      <c r="A188" s="508"/>
      <c r="B188" s="508"/>
      <c r="C188" s="578" t="s">
        <v>250</v>
      </c>
      <c r="D188" s="578"/>
      <c r="E188" s="508"/>
      <c r="F188" s="508"/>
      <c r="G188" s="508"/>
      <c r="H188" s="508"/>
    </row>
    <row r="189" spans="1:11" ht="15.75">
      <c r="A189" s="508"/>
      <c r="B189" s="508"/>
      <c r="C189" s="578" t="s">
        <v>408</v>
      </c>
      <c r="D189" s="578"/>
      <c r="E189" s="508"/>
      <c r="F189" s="508"/>
      <c r="G189" s="579">
        <v>3245433</v>
      </c>
      <c r="H189" s="579"/>
      <c r="I189" s="580"/>
      <c r="J189" s="580"/>
      <c r="K189" s="579">
        <v>221340</v>
      </c>
    </row>
    <row r="190" spans="1:11" ht="15.75">
      <c r="A190" s="508"/>
      <c r="B190" s="508"/>
      <c r="C190" s="578" t="s">
        <v>35</v>
      </c>
      <c r="D190" s="578"/>
      <c r="E190" s="508"/>
      <c r="F190" s="508"/>
      <c r="G190" s="579">
        <v>1631396</v>
      </c>
      <c r="H190" s="579"/>
      <c r="I190" s="580"/>
      <c r="J190" s="580"/>
      <c r="K190" s="579">
        <v>2360286</v>
      </c>
    </row>
    <row r="191" spans="1:11" ht="15.75">
      <c r="A191" s="508"/>
      <c r="B191" s="508"/>
      <c r="C191" s="508" t="s">
        <v>235</v>
      </c>
      <c r="D191" s="508"/>
      <c r="E191" s="508"/>
      <c r="F191" s="508"/>
      <c r="G191" s="579">
        <v>735811</v>
      </c>
      <c r="H191" s="579"/>
      <c r="I191" s="580"/>
      <c r="J191" s="580"/>
      <c r="K191" s="579">
        <v>20984</v>
      </c>
    </row>
    <row r="192" spans="1:11" ht="15.75">
      <c r="A192" s="508"/>
      <c r="B192" s="508"/>
      <c r="C192" s="508" t="s">
        <v>382</v>
      </c>
      <c r="D192" s="508"/>
      <c r="E192" s="508"/>
      <c r="F192" s="508"/>
      <c r="G192" s="579">
        <v>10879</v>
      </c>
      <c r="H192" s="579"/>
      <c r="I192" s="580"/>
      <c r="J192" s="580"/>
      <c r="K192" s="579"/>
    </row>
    <row r="193" spans="1:11" ht="15.75">
      <c r="A193" s="508"/>
      <c r="B193" s="508"/>
      <c r="C193" s="578" t="s">
        <v>246</v>
      </c>
      <c r="D193" s="578"/>
      <c r="E193" s="508"/>
      <c r="F193" s="508"/>
      <c r="G193" s="579">
        <v>-1403656</v>
      </c>
      <c r="H193" s="579"/>
      <c r="I193" s="580"/>
      <c r="J193" s="580"/>
      <c r="K193" s="579">
        <v>-4850255</v>
      </c>
    </row>
    <row r="194" spans="1:11" ht="15.75">
      <c r="A194" s="508"/>
      <c r="B194" s="508"/>
      <c r="C194" s="508" t="s">
        <v>245</v>
      </c>
      <c r="D194" s="508"/>
      <c r="E194" s="508"/>
      <c r="F194" s="508"/>
      <c r="G194" s="579">
        <v>-614639</v>
      </c>
      <c r="H194" s="579"/>
      <c r="I194" s="580"/>
      <c r="J194" s="580"/>
      <c r="K194" s="579">
        <v>-1049016</v>
      </c>
    </row>
    <row r="195" spans="1:11" ht="15.75">
      <c r="A195" s="508"/>
      <c r="B195" s="508"/>
      <c r="C195" s="508" t="s">
        <v>379</v>
      </c>
      <c r="D195" s="508"/>
      <c r="E195" s="508"/>
      <c r="F195" s="508"/>
      <c r="G195" s="579">
        <v>-7663427</v>
      </c>
      <c r="H195" s="579"/>
      <c r="I195" s="580"/>
      <c r="J195" s="580"/>
      <c r="K195" s="579">
        <v>0</v>
      </c>
    </row>
    <row r="196" spans="1:11" ht="15.75">
      <c r="A196" s="508"/>
      <c r="B196" s="508"/>
      <c r="C196" s="508" t="s">
        <v>380</v>
      </c>
      <c r="D196" s="508"/>
      <c r="E196" s="508"/>
      <c r="F196" s="508"/>
      <c r="G196" s="579">
        <v>-13563000</v>
      </c>
      <c r="H196" s="579"/>
      <c r="I196" s="580"/>
      <c r="J196" s="580"/>
      <c r="K196" s="579">
        <v>0</v>
      </c>
    </row>
    <row r="197" spans="1:11" ht="15.75">
      <c r="A197" s="508"/>
      <c r="B197" s="508"/>
      <c r="C197" s="508" t="s">
        <v>403</v>
      </c>
      <c r="D197" s="508"/>
      <c r="E197" s="508"/>
      <c r="F197" s="508"/>
      <c r="G197" s="579">
        <v>5734125</v>
      </c>
      <c r="H197" s="579"/>
      <c r="I197" s="580"/>
      <c r="J197" s="580"/>
      <c r="K197" s="579">
        <v>-5734125</v>
      </c>
    </row>
    <row r="198" spans="1:11" ht="15.75">
      <c r="A198" s="508"/>
      <c r="B198" s="508"/>
      <c r="C198" s="508" t="s">
        <v>249</v>
      </c>
      <c r="D198" s="508"/>
      <c r="E198" s="508"/>
      <c r="F198" s="508"/>
      <c r="G198" s="579">
        <v>168183</v>
      </c>
      <c r="H198" s="579"/>
      <c r="I198" s="580"/>
      <c r="J198" s="580"/>
      <c r="K198" s="579">
        <v>-314769</v>
      </c>
    </row>
    <row r="199" spans="1:11" ht="15.75">
      <c r="A199" s="508"/>
      <c r="B199" s="508"/>
      <c r="C199" s="508" t="s">
        <v>381</v>
      </c>
      <c r="D199" s="508"/>
      <c r="E199" s="508"/>
      <c r="F199" s="508"/>
      <c r="G199" s="579">
        <v>6938050</v>
      </c>
      <c r="H199" s="579"/>
      <c r="I199" s="580"/>
      <c r="J199" s="580"/>
      <c r="K199" s="579">
        <v>0</v>
      </c>
    </row>
    <row r="200" spans="1:11" ht="15.75">
      <c r="A200" s="508"/>
      <c r="B200" s="508"/>
      <c r="C200" s="508" t="s">
        <v>383</v>
      </c>
      <c r="D200" s="508"/>
      <c r="E200" s="508"/>
      <c r="F200" s="508"/>
      <c r="G200" s="581">
        <v>-535356</v>
      </c>
      <c r="H200" s="579"/>
      <c r="I200" s="580"/>
      <c r="J200" s="580"/>
      <c r="K200" s="581">
        <v>0</v>
      </c>
    </row>
    <row r="201" spans="1:11" ht="15.75" customHeight="1" thickBot="1">
      <c r="A201" s="508"/>
      <c r="B201" s="508"/>
      <c r="C201" s="523" t="s">
        <v>247</v>
      </c>
      <c r="D201" s="523"/>
      <c r="E201" s="508"/>
      <c r="F201" s="508"/>
      <c r="G201" s="582">
        <f>SUM(G186:G200)</f>
        <v>473570</v>
      </c>
      <c r="H201" s="583"/>
      <c r="I201" s="584"/>
      <c r="J201" s="584"/>
      <c r="K201" s="582">
        <f>SUM(K186:K200)</f>
        <v>-7954354.4025</v>
      </c>
    </row>
    <row r="202" spans="1:8" ht="16.5" hidden="1" thickTop="1">
      <c r="A202" s="508"/>
      <c r="B202" s="508"/>
      <c r="C202" s="508"/>
      <c r="D202" s="508"/>
      <c r="E202" s="508"/>
      <c r="F202" s="508"/>
      <c r="G202" s="508"/>
      <c r="H202" s="508"/>
    </row>
    <row r="203" spans="1:8" ht="15.75" hidden="1">
      <c r="A203" s="508"/>
      <c r="B203" s="508"/>
      <c r="C203" s="508"/>
      <c r="D203" s="508"/>
      <c r="E203" s="508"/>
      <c r="F203" s="508"/>
      <c r="G203" s="508"/>
      <c r="H203" s="508"/>
    </row>
    <row r="204" spans="1:8" ht="15.75" hidden="1">
      <c r="A204" s="508"/>
      <c r="B204" s="508"/>
      <c r="C204" s="508"/>
      <c r="D204" s="508"/>
      <c r="E204" s="508"/>
      <c r="F204" s="508"/>
      <c r="G204" s="508"/>
      <c r="H204" s="508"/>
    </row>
    <row r="205" spans="1:8" ht="16.5" hidden="1" thickTop="1">
      <c r="A205" s="508"/>
      <c r="B205" s="508"/>
      <c r="C205" s="508"/>
      <c r="D205" s="508"/>
      <c r="E205" s="508"/>
      <c r="F205" s="508"/>
      <c r="G205" s="508"/>
      <c r="H205" s="508"/>
    </row>
    <row r="206" spans="1:8" ht="15.75" hidden="1">
      <c r="A206" s="508"/>
      <c r="B206" s="508"/>
      <c r="C206" s="508"/>
      <c r="D206" s="508"/>
      <c r="E206" s="508"/>
      <c r="F206" s="508"/>
      <c r="G206" s="508"/>
      <c r="H206" s="508"/>
    </row>
    <row r="207" spans="1:8" ht="15.75" hidden="1">
      <c r="A207" s="508"/>
      <c r="B207" s="508"/>
      <c r="C207" s="508"/>
      <c r="D207" s="508"/>
      <c r="E207" s="508"/>
      <c r="F207" s="508"/>
      <c r="G207" s="508"/>
      <c r="H207" s="508"/>
    </row>
    <row r="208" spans="1:8" ht="16.5" thickTop="1">
      <c r="A208" s="510">
        <v>35</v>
      </c>
      <c r="B208" s="510"/>
      <c r="C208" s="523" t="s">
        <v>367</v>
      </c>
      <c r="D208" s="523"/>
      <c r="E208" s="508"/>
      <c r="F208" s="508"/>
      <c r="G208" s="508"/>
      <c r="H208" s="508"/>
    </row>
    <row r="209" spans="1:8" ht="7.5" customHeight="1">
      <c r="A209" s="508"/>
      <c r="B209" s="508"/>
      <c r="C209" s="508"/>
      <c r="D209" s="508"/>
      <c r="E209" s="508"/>
      <c r="F209" s="508"/>
      <c r="G209" s="508"/>
      <c r="H209" s="508"/>
    </row>
    <row r="210" spans="1:8" ht="15.75">
      <c r="A210" s="508"/>
      <c r="B210" s="508"/>
      <c r="C210" s="508" t="s">
        <v>368</v>
      </c>
      <c r="D210" s="508"/>
      <c r="E210" s="508"/>
      <c r="F210" s="508"/>
      <c r="G210" s="508"/>
      <c r="H210" s="508"/>
    </row>
    <row r="211" spans="1:8" ht="15.75">
      <c r="A211" s="508"/>
      <c r="B211" s="508"/>
      <c r="C211" s="508"/>
      <c r="D211" s="508"/>
      <c r="E211" s="508"/>
      <c r="F211" s="508"/>
      <c r="G211" s="508"/>
      <c r="H211" s="508"/>
    </row>
    <row r="212" spans="1:8" ht="15.75">
      <c r="A212" s="510">
        <v>36</v>
      </c>
      <c r="B212" s="510"/>
      <c r="C212" s="523" t="s">
        <v>369</v>
      </c>
      <c r="D212" s="523"/>
      <c r="E212" s="508"/>
      <c r="F212" s="508"/>
      <c r="G212" s="508"/>
      <c r="H212" s="508"/>
    </row>
    <row r="213" spans="1:8" ht="15.75">
      <c r="A213" s="508"/>
      <c r="B213" s="508"/>
      <c r="C213" s="508"/>
      <c r="D213" s="508"/>
      <c r="E213" s="508"/>
      <c r="F213" s="508"/>
      <c r="G213" s="508"/>
      <c r="H213" s="508"/>
    </row>
    <row r="214" spans="1:11" ht="15.75">
      <c r="A214" s="508"/>
      <c r="B214" s="508"/>
      <c r="C214" s="746" t="s">
        <v>436</v>
      </c>
      <c r="D214" s="746"/>
      <c r="E214" s="746"/>
      <c r="F214" s="746"/>
      <c r="G214" s="746"/>
      <c r="H214" s="746"/>
      <c r="I214" s="746"/>
      <c r="J214" s="746"/>
      <c r="K214" s="746"/>
    </row>
    <row r="215" spans="1:11" ht="15.75">
      <c r="A215" s="508"/>
      <c r="B215" s="508"/>
      <c r="C215" s="746"/>
      <c r="D215" s="746"/>
      <c r="E215" s="746"/>
      <c r="F215" s="746"/>
      <c r="G215" s="746"/>
      <c r="H215" s="746"/>
      <c r="I215" s="746"/>
      <c r="J215" s="746"/>
      <c r="K215" s="746"/>
    </row>
    <row r="216" spans="1:8" ht="15.75">
      <c r="A216" s="508"/>
      <c r="B216" s="508"/>
      <c r="C216" s="508"/>
      <c r="D216" s="508"/>
      <c r="E216" s="508"/>
      <c r="F216" s="508"/>
      <c r="G216" s="508"/>
      <c r="H216" s="508"/>
    </row>
    <row r="217" spans="1:8" ht="15.75">
      <c r="A217" s="510">
        <v>37</v>
      </c>
      <c r="B217" s="510"/>
      <c r="C217" s="523" t="s">
        <v>370</v>
      </c>
      <c r="D217" s="523"/>
      <c r="E217" s="508"/>
      <c r="F217" s="508"/>
      <c r="G217" s="508"/>
      <c r="H217" s="508"/>
    </row>
    <row r="218" spans="1:8" ht="15.75">
      <c r="A218" s="508"/>
      <c r="B218" s="508"/>
      <c r="C218" s="508"/>
      <c r="D218" s="508"/>
      <c r="E218" s="508"/>
      <c r="F218" s="508"/>
      <c r="G218" s="508"/>
      <c r="H218" s="508"/>
    </row>
    <row r="219" spans="1:11" ht="15.75">
      <c r="A219" s="508"/>
      <c r="B219" s="508"/>
      <c r="C219" s="746" t="s">
        <v>477</v>
      </c>
      <c r="D219" s="746"/>
      <c r="E219" s="746"/>
      <c r="F219" s="746"/>
      <c r="G219" s="746"/>
      <c r="H219" s="746"/>
      <c r="I219" s="746"/>
      <c r="J219" s="746"/>
      <c r="K219" s="746"/>
    </row>
    <row r="220" spans="1:11" ht="30.75" customHeight="1">
      <c r="A220" s="508"/>
      <c r="B220" s="508"/>
      <c r="C220" s="746"/>
      <c r="D220" s="746"/>
      <c r="E220" s="746"/>
      <c r="F220" s="746"/>
      <c r="G220" s="746"/>
      <c r="H220" s="746"/>
      <c r="I220" s="746"/>
      <c r="J220" s="746"/>
      <c r="K220" s="746"/>
    </row>
    <row r="221" spans="1:11" ht="14.25" customHeight="1">
      <c r="A221" s="508"/>
      <c r="B221" s="508"/>
      <c r="C221" s="585"/>
      <c r="D221" s="588"/>
      <c r="E221" s="585"/>
      <c r="F221" s="585"/>
      <c r="G221" s="585"/>
      <c r="H221" s="585"/>
      <c r="I221" s="585"/>
      <c r="J221" s="585"/>
      <c r="K221" s="585"/>
    </row>
    <row r="222" spans="1:8" ht="15.75" hidden="1">
      <c r="A222" s="508"/>
      <c r="B222" s="508"/>
      <c r="C222" s="508"/>
      <c r="D222" s="508"/>
      <c r="E222" s="508"/>
      <c r="F222" s="508"/>
      <c r="G222" s="508"/>
      <c r="H222" s="508"/>
    </row>
    <row r="223" spans="1:8" ht="15.75" hidden="1">
      <c r="A223" s="508"/>
      <c r="B223" s="508"/>
      <c r="C223" s="508"/>
      <c r="D223" s="508"/>
      <c r="E223" s="508"/>
      <c r="F223" s="508"/>
      <c r="G223" s="508"/>
      <c r="H223" s="508"/>
    </row>
    <row r="224" spans="1:8" ht="15.75">
      <c r="A224" s="510">
        <v>38</v>
      </c>
      <c r="B224" s="510"/>
      <c r="C224" s="523" t="s">
        <v>371</v>
      </c>
      <c r="D224" s="523"/>
      <c r="E224" s="508"/>
      <c r="F224" s="508"/>
      <c r="G224" s="508"/>
      <c r="H224" s="508"/>
    </row>
    <row r="225" spans="1:8" ht="15.75">
      <c r="A225" s="508"/>
      <c r="B225" s="508"/>
      <c r="C225" s="508"/>
      <c r="D225" s="508"/>
      <c r="E225" s="508"/>
      <c r="F225" s="508"/>
      <c r="G225" s="508"/>
      <c r="H225" s="508"/>
    </row>
    <row r="226" spans="1:11" ht="15.75" customHeight="1">
      <c r="A226" s="508"/>
      <c r="B226" s="508"/>
      <c r="C226" s="746" t="s">
        <v>448</v>
      </c>
      <c r="D226" s="746"/>
      <c r="E226" s="746"/>
      <c r="F226" s="746"/>
      <c r="G226" s="746"/>
      <c r="H226" s="746"/>
      <c r="I226" s="746"/>
      <c r="J226" s="746"/>
      <c r="K226" s="746"/>
    </row>
    <row r="227" spans="1:11" ht="15.75">
      <c r="A227" s="508"/>
      <c r="B227" s="508"/>
      <c r="C227" s="746"/>
      <c r="D227" s="746"/>
      <c r="E227" s="746"/>
      <c r="F227" s="746"/>
      <c r="G227" s="746"/>
      <c r="H227" s="746"/>
      <c r="I227" s="746"/>
      <c r="J227" s="746"/>
      <c r="K227" s="746"/>
    </row>
    <row r="228" spans="1:11" ht="15.75">
      <c r="A228" s="508"/>
      <c r="B228" s="508"/>
      <c r="C228" s="746"/>
      <c r="D228" s="746"/>
      <c r="E228" s="746"/>
      <c r="F228" s="746"/>
      <c r="G228" s="746"/>
      <c r="H228" s="746"/>
      <c r="I228" s="746"/>
      <c r="J228" s="746"/>
      <c r="K228" s="746"/>
    </row>
    <row r="229" spans="1:11" ht="1.5" customHeight="1">
      <c r="A229" s="508"/>
      <c r="B229" s="508"/>
      <c r="C229" s="746"/>
      <c r="D229" s="746"/>
      <c r="E229" s="746"/>
      <c r="F229" s="746"/>
      <c r="G229" s="746"/>
      <c r="H229" s="746"/>
      <c r="I229" s="746"/>
      <c r="J229" s="746"/>
      <c r="K229" s="746"/>
    </row>
    <row r="230" spans="1:11" ht="15.75" hidden="1">
      <c r="A230" s="508"/>
      <c r="B230" s="508"/>
      <c r="C230" s="746"/>
      <c r="D230" s="746"/>
      <c r="E230" s="746"/>
      <c r="F230" s="746"/>
      <c r="G230" s="746"/>
      <c r="H230" s="746"/>
      <c r="I230" s="746"/>
      <c r="J230" s="746"/>
      <c r="K230" s="746"/>
    </row>
    <row r="231" spans="1:11" ht="15.75" hidden="1">
      <c r="A231" s="508"/>
      <c r="B231" s="508"/>
      <c r="C231" s="746"/>
      <c r="D231" s="746"/>
      <c r="E231" s="746"/>
      <c r="F231" s="746"/>
      <c r="G231" s="746"/>
      <c r="H231" s="746"/>
      <c r="I231" s="746"/>
      <c r="J231" s="746"/>
      <c r="K231" s="746"/>
    </row>
    <row r="232" spans="1:11" ht="15.75" hidden="1">
      <c r="A232" s="508"/>
      <c r="B232" s="508"/>
      <c r="C232" s="746"/>
      <c r="D232" s="746"/>
      <c r="E232" s="746"/>
      <c r="F232" s="746"/>
      <c r="G232" s="746"/>
      <c r="H232" s="746"/>
      <c r="I232" s="746"/>
      <c r="J232" s="746"/>
      <c r="K232" s="746"/>
    </row>
    <row r="233" spans="1:11" ht="15.75" hidden="1">
      <c r="A233" s="508"/>
      <c r="B233" s="508"/>
      <c r="C233" s="746"/>
      <c r="D233" s="746"/>
      <c r="E233" s="746"/>
      <c r="F233" s="746"/>
      <c r="G233" s="746"/>
      <c r="H233" s="746"/>
      <c r="I233" s="746"/>
      <c r="J233" s="746"/>
      <c r="K233" s="746"/>
    </row>
    <row r="234" spans="1:11" ht="15.75" hidden="1">
      <c r="A234" s="508"/>
      <c r="B234" s="508"/>
      <c r="C234" s="746"/>
      <c r="D234" s="746"/>
      <c r="E234" s="746"/>
      <c r="F234" s="746"/>
      <c r="G234" s="746"/>
      <c r="H234" s="746"/>
      <c r="I234" s="746"/>
      <c r="J234" s="746"/>
      <c r="K234" s="746"/>
    </row>
    <row r="235" spans="1:8" ht="15.75" hidden="1">
      <c r="A235" s="508"/>
      <c r="B235" s="508"/>
      <c r="C235" s="508"/>
      <c r="D235" s="508"/>
      <c r="E235" s="508"/>
      <c r="F235" s="508"/>
      <c r="G235" s="508"/>
      <c r="H235" s="508"/>
    </row>
    <row r="236" spans="1:8" ht="15.75" hidden="1">
      <c r="A236" s="508"/>
      <c r="B236" s="508"/>
      <c r="C236" s="508"/>
      <c r="D236" s="508"/>
      <c r="E236" s="508"/>
      <c r="F236" s="508"/>
      <c r="G236" s="508"/>
      <c r="H236" s="508"/>
    </row>
    <row r="237" spans="1:8" ht="15.75" hidden="1">
      <c r="A237" s="508"/>
      <c r="B237" s="508"/>
      <c r="C237" s="508"/>
      <c r="D237" s="508"/>
      <c r="E237" s="508"/>
      <c r="F237" s="508"/>
      <c r="G237" s="508"/>
      <c r="H237" s="508"/>
    </row>
    <row r="238" spans="1:8" ht="15.75" hidden="1">
      <c r="A238" s="508"/>
      <c r="B238" s="508"/>
      <c r="C238" s="508"/>
      <c r="D238" s="508"/>
      <c r="E238" s="508"/>
      <c r="F238" s="508"/>
      <c r="G238" s="508"/>
      <c r="H238" s="508"/>
    </row>
    <row r="239" spans="1:8" ht="15.75" hidden="1">
      <c r="A239" s="508"/>
      <c r="B239" s="508"/>
      <c r="C239" s="508"/>
      <c r="D239" s="508"/>
      <c r="E239" s="508"/>
      <c r="F239" s="508"/>
      <c r="G239" s="508"/>
      <c r="H239" s="508"/>
    </row>
    <row r="240" spans="1:8" ht="15.75" hidden="1">
      <c r="A240" s="508"/>
      <c r="B240" s="508"/>
      <c r="C240" s="508"/>
      <c r="D240" s="508"/>
      <c r="E240" s="508"/>
      <c r="F240" s="508"/>
      <c r="G240" s="508"/>
      <c r="H240" s="508"/>
    </row>
    <row r="241" spans="1:8" ht="15.75">
      <c r="A241" s="510">
        <v>39</v>
      </c>
      <c r="B241" s="510"/>
      <c r="C241" s="523" t="s">
        <v>372</v>
      </c>
      <c r="D241" s="523"/>
      <c r="E241" s="508"/>
      <c r="F241" s="508"/>
      <c r="G241" s="508"/>
      <c r="H241" s="508"/>
    </row>
    <row r="242" spans="1:8" ht="15.75">
      <c r="A242" s="508"/>
      <c r="B242" s="508"/>
      <c r="C242" s="508"/>
      <c r="D242" s="508"/>
      <c r="E242" s="508"/>
      <c r="F242" s="508"/>
      <c r="G242" s="508"/>
      <c r="H242" s="508"/>
    </row>
    <row r="243" spans="1:8" ht="15.75">
      <c r="A243" s="508"/>
      <c r="B243" s="508"/>
      <c r="C243" s="508" t="s">
        <v>466</v>
      </c>
      <c r="D243" s="508"/>
      <c r="E243" s="508"/>
      <c r="F243" s="508"/>
      <c r="G243" s="508"/>
      <c r="H243" s="508"/>
    </row>
    <row r="244" spans="1:8" ht="15.75">
      <c r="A244" s="508"/>
      <c r="B244" s="508"/>
      <c r="C244" s="508"/>
      <c r="D244" s="508"/>
      <c r="E244" s="508"/>
      <c r="F244" s="508"/>
      <c r="G244" s="508"/>
      <c r="H244" s="508"/>
    </row>
    <row r="245" spans="1:11" ht="15.75">
      <c r="A245" s="508"/>
      <c r="B245" s="508"/>
      <c r="C245" s="746" t="s">
        <v>467</v>
      </c>
      <c r="D245" s="746"/>
      <c r="E245" s="746"/>
      <c r="F245" s="746"/>
      <c r="G245" s="746"/>
      <c r="H245" s="746"/>
      <c r="I245" s="746"/>
      <c r="J245" s="746"/>
      <c r="K245" s="746"/>
    </row>
    <row r="246" spans="1:11" ht="15.75">
      <c r="A246" s="508"/>
      <c r="B246" s="508"/>
      <c r="C246" s="746"/>
      <c r="D246" s="746"/>
      <c r="E246" s="746"/>
      <c r="F246" s="746"/>
      <c r="G246" s="746"/>
      <c r="H246" s="746"/>
      <c r="I246" s="746"/>
      <c r="J246" s="746"/>
      <c r="K246" s="746"/>
    </row>
    <row r="247" spans="1:8" ht="15.75">
      <c r="A247" s="508"/>
      <c r="B247" s="508"/>
      <c r="C247" s="508"/>
      <c r="D247" s="508"/>
      <c r="E247" s="508"/>
      <c r="F247" s="508"/>
      <c r="G247" s="508"/>
      <c r="H247" s="508"/>
    </row>
    <row r="248" spans="1:11" ht="15.75">
      <c r="A248" s="508"/>
      <c r="B248" s="508"/>
      <c r="C248" s="746" t="s">
        <v>468</v>
      </c>
      <c r="D248" s="746"/>
      <c r="E248" s="746"/>
      <c r="F248" s="746"/>
      <c r="G248" s="746"/>
      <c r="H248" s="746"/>
      <c r="I248" s="746"/>
      <c r="J248" s="746"/>
      <c r="K248" s="746"/>
    </row>
    <row r="249" spans="1:11" ht="15.75">
      <c r="A249" s="508"/>
      <c r="B249" s="508"/>
      <c r="C249" s="746"/>
      <c r="D249" s="746"/>
      <c r="E249" s="746"/>
      <c r="F249" s="746"/>
      <c r="G249" s="746"/>
      <c r="H249" s="746"/>
      <c r="I249" s="746"/>
      <c r="J249" s="746"/>
      <c r="K249" s="746"/>
    </row>
    <row r="250" spans="1:11" ht="15.75">
      <c r="A250" s="508"/>
      <c r="B250" s="508"/>
      <c r="C250" s="746"/>
      <c r="D250" s="746"/>
      <c r="E250" s="746"/>
      <c r="F250" s="746"/>
      <c r="G250" s="746"/>
      <c r="H250" s="746"/>
      <c r="I250" s="746"/>
      <c r="J250" s="746"/>
      <c r="K250" s="746"/>
    </row>
    <row r="251" spans="1:8" ht="15.75">
      <c r="A251" s="508"/>
      <c r="B251" s="508"/>
      <c r="C251" s="508"/>
      <c r="D251" s="508"/>
      <c r="E251" s="508"/>
      <c r="F251" s="508"/>
      <c r="G251" s="508"/>
      <c r="H251" s="508"/>
    </row>
    <row r="252" spans="1:11" ht="15.75">
      <c r="A252" s="508"/>
      <c r="B252" s="508"/>
      <c r="C252" s="843" t="s">
        <v>469</v>
      </c>
      <c r="D252" s="843"/>
      <c r="E252" s="843"/>
      <c r="F252" s="843"/>
      <c r="G252" s="843"/>
      <c r="H252" s="843"/>
      <c r="I252" s="843"/>
      <c r="J252" s="843"/>
      <c r="K252" s="843"/>
    </row>
    <row r="253" spans="1:11" ht="15.75">
      <c r="A253" s="508"/>
      <c r="B253" s="508"/>
      <c r="C253" s="843"/>
      <c r="D253" s="843"/>
      <c r="E253" s="843"/>
      <c r="F253" s="843"/>
      <c r="G253" s="843"/>
      <c r="H253" s="843"/>
      <c r="I253" s="843"/>
      <c r="J253" s="843"/>
      <c r="K253" s="843"/>
    </row>
    <row r="254" spans="1:8" ht="15.75">
      <c r="A254" s="508"/>
      <c r="B254" s="508"/>
      <c r="C254" s="508"/>
      <c r="D254" s="508"/>
      <c r="E254" s="508"/>
      <c r="F254" s="508"/>
      <c r="G254" s="508"/>
      <c r="H254" s="508"/>
    </row>
    <row r="255" spans="1:8" ht="15.75">
      <c r="A255" s="510">
        <v>40</v>
      </c>
      <c r="B255" s="510"/>
      <c r="C255" s="523" t="s">
        <v>373</v>
      </c>
      <c r="D255" s="523"/>
      <c r="E255" s="508"/>
      <c r="F255" s="508"/>
      <c r="G255" s="508"/>
      <c r="H255" s="508"/>
    </row>
    <row r="256" spans="1:8" ht="15.75">
      <c r="A256" s="508"/>
      <c r="B256" s="508"/>
      <c r="C256" s="508"/>
      <c r="D256" s="508"/>
      <c r="E256" s="508"/>
      <c r="F256" s="508"/>
      <c r="G256" s="508"/>
      <c r="H256" s="508"/>
    </row>
    <row r="257" spans="1:11" ht="15.75">
      <c r="A257" s="508"/>
      <c r="B257" s="508"/>
      <c r="C257" s="739" t="s">
        <v>437</v>
      </c>
      <c r="D257" s="739"/>
      <c r="E257" s="739"/>
      <c r="F257" s="739"/>
      <c r="G257" s="739"/>
      <c r="H257" s="739"/>
      <c r="I257" s="739"/>
      <c r="J257" s="739"/>
      <c r="K257" s="739"/>
    </row>
    <row r="258" spans="1:11" ht="15.75">
      <c r="A258" s="508"/>
      <c r="B258" s="508"/>
      <c r="C258" s="739"/>
      <c r="D258" s="739"/>
      <c r="E258" s="739"/>
      <c r="F258" s="739"/>
      <c r="G258" s="739"/>
      <c r="H258" s="739"/>
      <c r="I258" s="739"/>
      <c r="J258" s="739"/>
      <c r="K258" s="739"/>
    </row>
    <row r="259" spans="1:8" ht="15.75">
      <c r="A259" s="508"/>
      <c r="B259" s="508"/>
      <c r="C259" s="508"/>
      <c r="D259" s="508"/>
      <c r="E259" s="508"/>
      <c r="F259" s="508"/>
      <c r="G259" s="508"/>
      <c r="H259" s="508"/>
    </row>
    <row r="260" spans="1:8" ht="15.75">
      <c r="A260" s="510">
        <v>41</v>
      </c>
      <c r="B260" s="510"/>
      <c r="C260" s="523" t="s">
        <v>478</v>
      </c>
      <c r="D260" s="523"/>
      <c r="E260" s="508"/>
      <c r="F260" s="508"/>
      <c r="G260" s="508"/>
      <c r="H260" s="508"/>
    </row>
    <row r="261" spans="1:8" ht="15.75">
      <c r="A261" s="508"/>
      <c r="B261" s="508"/>
      <c r="C261" s="508"/>
      <c r="D261" s="508"/>
      <c r="E261" s="508"/>
      <c r="F261" s="508"/>
      <c r="G261" s="508"/>
      <c r="H261" s="508"/>
    </row>
    <row r="262" spans="1:11" ht="15.75">
      <c r="A262" s="508"/>
      <c r="B262" s="508"/>
      <c r="C262" s="746" t="s">
        <v>438</v>
      </c>
      <c r="D262" s="746"/>
      <c r="E262" s="746"/>
      <c r="F262" s="746"/>
      <c r="G262" s="746"/>
      <c r="H262" s="746"/>
      <c r="I262" s="746"/>
      <c r="J262" s="746"/>
      <c r="K262" s="746"/>
    </row>
    <row r="263" spans="1:11" ht="15.75">
      <c r="A263" s="508"/>
      <c r="B263" s="508"/>
      <c r="C263" s="746"/>
      <c r="D263" s="746"/>
      <c r="E263" s="746"/>
      <c r="F263" s="746"/>
      <c r="G263" s="746"/>
      <c r="H263" s="746"/>
      <c r="I263" s="746"/>
      <c r="J263" s="746"/>
      <c r="K263" s="746"/>
    </row>
    <row r="264" spans="1:11" ht="15.75">
      <c r="A264" s="508"/>
      <c r="B264" s="508"/>
      <c r="C264" s="585"/>
      <c r="D264" s="588"/>
      <c r="E264" s="585"/>
      <c r="F264" s="585"/>
      <c r="G264" s="585"/>
      <c r="H264" s="585"/>
      <c r="I264" s="585"/>
      <c r="J264" s="585"/>
      <c r="K264" s="585"/>
    </row>
    <row r="265" spans="1:11" ht="15.75">
      <c r="A265" s="510">
        <v>42</v>
      </c>
      <c r="B265" s="510"/>
      <c r="C265" s="523" t="s">
        <v>470</v>
      </c>
      <c r="D265" s="523"/>
      <c r="E265" s="585"/>
      <c r="F265" s="585"/>
      <c r="G265" s="585"/>
      <c r="H265" s="585"/>
      <c r="I265" s="585"/>
      <c r="J265" s="585"/>
      <c r="K265" s="585"/>
    </row>
    <row r="266" spans="1:11" ht="15.75">
      <c r="A266" s="508"/>
      <c r="B266" s="508"/>
      <c r="C266" s="585"/>
      <c r="D266" s="588"/>
      <c r="E266" s="585"/>
      <c r="F266" s="585"/>
      <c r="G266" s="585"/>
      <c r="H266" s="585"/>
      <c r="I266" s="585"/>
      <c r="J266" s="585"/>
      <c r="K266" s="585"/>
    </row>
    <row r="267" spans="1:12" ht="15.75" customHeight="1">
      <c r="A267" s="508"/>
      <c r="B267" s="508"/>
      <c r="C267" s="755" t="s">
        <v>450</v>
      </c>
      <c r="D267" s="755"/>
      <c r="E267" s="755"/>
      <c r="F267" s="755"/>
      <c r="G267" s="755"/>
      <c r="H267" s="755"/>
      <c r="I267" s="755"/>
      <c r="J267" s="755"/>
      <c r="K267" s="755"/>
      <c r="L267" s="586"/>
    </row>
    <row r="268" spans="1:12" ht="15.75">
      <c r="A268" s="508"/>
      <c r="B268" s="508"/>
      <c r="C268" s="755"/>
      <c r="D268" s="755"/>
      <c r="E268" s="755"/>
      <c r="F268" s="755"/>
      <c r="G268" s="755"/>
      <c r="H268" s="755"/>
      <c r="I268" s="755"/>
      <c r="J268" s="755"/>
      <c r="K268" s="755"/>
      <c r="L268" s="586"/>
    </row>
    <row r="269" spans="1:12" ht="15.75" hidden="1">
      <c r="A269" s="508"/>
      <c r="B269" s="508"/>
      <c r="C269" s="755"/>
      <c r="D269" s="755"/>
      <c r="E269" s="755"/>
      <c r="F269" s="755"/>
      <c r="G269" s="755"/>
      <c r="H269" s="755"/>
      <c r="I269" s="755"/>
      <c r="J269" s="755"/>
      <c r="K269" s="755"/>
      <c r="L269" s="586"/>
    </row>
    <row r="270" spans="1:11" ht="15" customHeight="1" hidden="1">
      <c r="A270" s="508"/>
      <c r="B270" s="508"/>
      <c r="C270" s="585"/>
      <c r="D270" s="588"/>
      <c r="E270" s="585"/>
      <c r="F270" s="585"/>
      <c r="G270" s="585"/>
      <c r="H270" s="585"/>
      <c r="I270" s="585"/>
      <c r="J270" s="585"/>
      <c r="K270" s="585"/>
    </row>
    <row r="271" spans="1:11" ht="15" customHeight="1" hidden="1">
      <c r="A271" s="508"/>
      <c r="B271" s="508"/>
      <c r="C271" s="585"/>
      <c r="D271" s="588"/>
      <c r="E271" s="585"/>
      <c r="F271" s="585"/>
      <c r="G271" s="585"/>
      <c r="H271" s="585"/>
      <c r="I271" s="585"/>
      <c r="J271" s="585"/>
      <c r="K271" s="585"/>
    </row>
    <row r="272" spans="1:11" ht="15" customHeight="1" hidden="1">
      <c r="A272" s="508"/>
      <c r="B272" s="508"/>
      <c r="C272" s="585"/>
      <c r="D272" s="588"/>
      <c r="E272" s="585"/>
      <c r="F272" s="585"/>
      <c r="G272" s="585"/>
      <c r="H272" s="585"/>
      <c r="I272" s="585"/>
      <c r="J272" s="585"/>
      <c r="K272" s="585"/>
    </row>
    <row r="273" spans="8:11" ht="15.75" hidden="1">
      <c r="H273" s="585"/>
      <c r="I273" s="585"/>
      <c r="J273" s="585"/>
      <c r="K273" s="585"/>
    </row>
    <row r="274" spans="8:11" ht="15.75" hidden="1">
      <c r="H274" s="585"/>
      <c r="I274" s="585"/>
      <c r="J274" s="585"/>
      <c r="K274" s="585"/>
    </row>
    <row r="275" spans="8:11" ht="15.75" hidden="1">
      <c r="H275" s="585"/>
      <c r="I275" s="585"/>
      <c r="J275" s="585"/>
      <c r="K275" s="585"/>
    </row>
    <row r="276" spans="8:11" ht="15.75" hidden="1">
      <c r="H276" s="585"/>
      <c r="I276" s="585"/>
      <c r="J276" s="585"/>
      <c r="K276" s="585"/>
    </row>
    <row r="277" spans="8:11" ht="15.75" hidden="1">
      <c r="H277" s="585"/>
      <c r="I277" s="585"/>
      <c r="J277" s="585"/>
      <c r="K277" s="585"/>
    </row>
    <row r="278" spans="8:11" ht="15.75" hidden="1">
      <c r="H278" s="585"/>
      <c r="I278" s="585"/>
      <c r="J278" s="585"/>
      <c r="K278" s="585"/>
    </row>
    <row r="279" spans="8:11" ht="15.75" hidden="1">
      <c r="H279" s="585"/>
      <c r="I279" s="585"/>
      <c r="J279" s="585"/>
      <c r="K279" s="585"/>
    </row>
    <row r="280" spans="8:11" ht="15.75" hidden="1">
      <c r="H280" s="585"/>
      <c r="I280" s="585"/>
      <c r="J280" s="585"/>
      <c r="K280" s="585"/>
    </row>
    <row r="281" spans="8:11" ht="15.75" hidden="1">
      <c r="H281" s="585"/>
      <c r="I281" s="585"/>
      <c r="J281" s="585"/>
      <c r="K281" s="585"/>
    </row>
    <row r="282" spans="1:11" ht="15.75" hidden="1">
      <c r="A282" s="508"/>
      <c r="B282" s="508"/>
      <c r="C282" s="585"/>
      <c r="D282" s="588"/>
      <c r="E282" s="585"/>
      <c r="F282" s="585"/>
      <c r="G282" s="585"/>
      <c r="H282" s="585"/>
      <c r="I282" s="585"/>
      <c r="J282" s="585"/>
      <c r="K282" s="585"/>
    </row>
    <row r="283" spans="1:11" ht="15.75" hidden="1">
      <c r="A283" s="508"/>
      <c r="B283" s="508"/>
      <c r="C283" s="585"/>
      <c r="D283" s="588"/>
      <c r="E283" s="585"/>
      <c r="F283" s="585"/>
      <c r="G283" s="585"/>
      <c r="H283" s="585"/>
      <c r="I283" s="585"/>
      <c r="J283" s="585"/>
      <c r="K283" s="585"/>
    </row>
    <row r="284" spans="1:11" ht="15.75" hidden="1">
      <c r="A284" s="508"/>
      <c r="B284" s="508"/>
      <c r="C284" s="585"/>
      <c r="D284" s="588"/>
      <c r="E284" s="585"/>
      <c r="F284" s="585"/>
      <c r="G284" s="585"/>
      <c r="H284" s="585"/>
      <c r="I284" s="585"/>
      <c r="J284" s="585"/>
      <c r="K284" s="585"/>
    </row>
    <row r="285" spans="1:11" ht="15.75" hidden="1">
      <c r="A285" s="508"/>
      <c r="B285" s="508"/>
      <c r="C285" s="585"/>
      <c r="D285" s="588"/>
      <c r="E285" s="585"/>
      <c r="F285" s="585"/>
      <c r="G285" s="585"/>
      <c r="H285" s="585"/>
      <c r="I285" s="585"/>
      <c r="J285" s="585"/>
      <c r="K285" s="585"/>
    </row>
    <row r="286" spans="1:11" ht="15.75" hidden="1">
      <c r="A286" s="508"/>
      <c r="B286" s="508"/>
      <c r="C286" s="585"/>
      <c r="D286" s="588"/>
      <c r="E286" s="585"/>
      <c r="F286" s="585"/>
      <c r="G286" s="585"/>
      <c r="H286" s="585"/>
      <c r="I286" s="585"/>
      <c r="J286" s="585"/>
      <c r="K286" s="585"/>
    </row>
    <row r="287" spans="1:8" ht="15.75" hidden="1">
      <c r="A287" s="508"/>
      <c r="B287" s="508"/>
      <c r="C287" s="508"/>
      <c r="D287" s="508"/>
      <c r="E287" s="508"/>
      <c r="F287" s="508"/>
      <c r="G287" s="508"/>
      <c r="H287" s="508"/>
    </row>
    <row r="288" spans="1:8" ht="15.75">
      <c r="A288" s="510"/>
      <c r="B288" s="510"/>
      <c r="C288" s="523"/>
      <c r="D288" s="523"/>
      <c r="E288" s="508"/>
      <c r="F288" s="508"/>
      <c r="G288" s="508"/>
      <c r="H288" s="508"/>
    </row>
    <row r="289" spans="1:8" ht="15.75">
      <c r="A289" s="508"/>
      <c r="B289" s="508"/>
      <c r="C289" s="508"/>
      <c r="D289" s="508"/>
      <c r="E289" s="508"/>
      <c r="F289" s="508"/>
      <c r="G289" s="508"/>
      <c r="H289" s="508"/>
    </row>
    <row r="290" spans="1:11" ht="15.75">
      <c r="A290" s="508"/>
      <c r="B290" s="508"/>
      <c r="C290" s="831"/>
      <c r="D290" s="831"/>
      <c r="E290" s="831"/>
      <c r="F290" s="831"/>
      <c r="G290" s="831"/>
      <c r="H290" s="831"/>
      <c r="I290" s="831"/>
      <c r="J290" s="831"/>
      <c r="K290" s="831"/>
    </row>
    <row r="291" spans="1:8" ht="15.75" customHeight="1" hidden="1">
      <c r="A291" s="508"/>
      <c r="B291" s="508"/>
      <c r="C291" s="508"/>
      <c r="D291" s="508"/>
      <c r="E291" s="508"/>
      <c r="F291" s="508"/>
      <c r="G291" s="508"/>
      <c r="H291" s="508"/>
    </row>
    <row r="292" spans="1:8" ht="15.75">
      <c r="A292" s="508"/>
      <c r="B292" s="508"/>
      <c r="C292" s="508"/>
      <c r="D292" s="508"/>
      <c r="E292" s="508"/>
      <c r="F292" s="508"/>
      <c r="G292" s="508"/>
      <c r="H292" s="508"/>
    </row>
    <row r="293" spans="1:8" ht="15.75">
      <c r="A293" s="508"/>
      <c r="B293" s="508"/>
      <c r="C293" s="508"/>
      <c r="D293" s="508"/>
      <c r="E293" s="508"/>
      <c r="F293" s="508"/>
      <c r="G293" s="508"/>
      <c r="H293" s="508"/>
    </row>
    <row r="294" spans="1:8" ht="15.75">
      <c r="A294" s="508"/>
      <c r="B294" s="508"/>
      <c r="C294" s="508"/>
      <c r="D294" s="508"/>
      <c r="E294" s="508"/>
      <c r="F294" s="508"/>
      <c r="G294" s="508"/>
      <c r="H294" s="508"/>
    </row>
    <row r="295" spans="1:8" ht="15.75">
      <c r="A295" s="508"/>
      <c r="B295" s="508"/>
      <c r="C295" s="508"/>
      <c r="D295" s="508"/>
      <c r="E295" s="508"/>
      <c r="F295" s="508"/>
      <c r="G295" s="508"/>
      <c r="H295" s="508"/>
    </row>
    <row r="296" spans="1:8" ht="15.75">
      <c r="A296" s="508"/>
      <c r="B296" s="508"/>
      <c r="C296" s="508"/>
      <c r="D296" s="508"/>
      <c r="E296" s="508"/>
      <c r="F296" s="508"/>
      <c r="G296" s="508"/>
      <c r="H296" s="508"/>
    </row>
    <row r="297" spans="1:8" ht="15.75">
      <c r="A297" s="508"/>
      <c r="B297" s="508"/>
      <c r="C297" s="508"/>
      <c r="D297" s="508"/>
      <c r="E297" s="508"/>
      <c r="F297" s="508"/>
      <c r="G297" s="508"/>
      <c r="H297" s="508"/>
    </row>
    <row r="298" spans="1:8" ht="15.75">
      <c r="A298" s="508"/>
      <c r="B298" s="508"/>
      <c r="C298" s="508"/>
      <c r="D298" s="508"/>
      <c r="E298" s="508"/>
      <c r="F298" s="508"/>
      <c r="G298" s="508"/>
      <c r="H298" s="508"/>
    </row>
    <row r="299" spans="1:8" ht="15.75">
      <c r="A299" s="508"/>
      <c r="B299" s="508"/>
      <c r="C299" s="508"/>
      <c r="D299" s="508"/>
      <c r="E299" s="508"/>
      <c r="F299" s="508"/>
      <c r="G299" s="508"/>
      <c r="H299" s="508"/>
    </row>
    <row r="300" spans="1:8" ht="15.75">
      <c r="A300" s="508"/>
      <c r="B300" s="508"/>
      <c r="E300" s="508"/>
      <c r="F300" s="508"/>
      <c r="G300" s="508"/>
      <c r="H300" s="508"/>
    </row>
    <row r="301" spans="1:8" ht="15.75">
      <c r="A301" s="508"/>
      <c r="B301" s="508"/>
      <c r="C301" s="508"/>
      <c r="D301" s="508"/>
      <c r="E301" s="508"/>
      <c r="F301" s="508"/>
      <c r="G301" s="508"/>
      <c r="H301" s="508"/>
    </row>
    <row r="302" spans="1:8" ht="15.75">
      <c r="A302" s="508"/>
      <c r="B302" s="508"/>
      <c r="C302" s="508"/>
      <c r="D302" s="508"/>
      <c r="E302" s="508"/>
      <c r="F302" s="508"/>
      <c r="G302" s="508"/>
      <c r="H302" s="508"/>
    </row>
    <row r="303" spans="1:8" ht="15.75">
      <c r="A303" s="508"/>
      <c r="B303" s="508"/>
      <c r="C303" s="508"/>
      <c r="D303" s="508"/>
      <c r="E303" s="508"/>
      <c r="F303" s="508"/>
      <c r="G303" s="508"/>
      <c r="H303" s="508"/>
    </row>
    <row r="304" spans="1:8" ht="15.75">
      <c r="A304" s="508"/>
      <c r="B304" s="508"/>
      <c r="C304" s="508"/>
      <c r="D304" s="508"/>
      <c r="E304" s="508"/>
      <c r="F304" s="508"/>
      <c r="G304" s="508"/>
      <c r="H304" s="508"/>
    </row>
    <row r="305" spans="1:8" ht="15.75">
      <c r="A305" s="508"/>
      <c r="B305" s="508"/>
      <c r="C305" s="508"/>
      <c r="D305" s="508"/>
      <c r="E305" s="508"/>
      <c r="F305" s="508"/>
      <c r="G305" s="508"/>
      <c r="H305" s="508"/>
    </row>
    <row r="306" spans="1:8" ht="15.75">
      <c r="A306" s="508"/>
      <c r="B306" s="508"/>
      <c r="C306" s="508"/>
      <c r="D306" s="508"/>
      <c r="E306" s="508"/>
      <c r="F306" s="508"/>
      <c r="G306" s="508"/>
      <c r="H306" s="508"/>
    </row>
  </sheetData>
  <sheetProtection/>
  <mergeCells count="45">
    <mergeCell ref="C3:C5"/>
    <mergeCell ref="A3:A5"/>
    <mergeCell ref="A67:A69"/>
    <mergeCell ref="C67:C69"/>
    <mergeCell ref="A134:A136"/>
    <mergeCell ref="C134:C136"/>
    <mergeCell ref="C122:H122"/>
    <mergeCell ref="C9:H9"/>
    <mergeCell ref="C20:H20"/>
    <mergeCell ref="C31:H31"/>
    <mergeCell ref="I84:K84"/>
    <mergeCell ref="C184:F184"/>
    <mergeCell ref="C186:E186"/>
    <mergeCell ref="E135:G135"/>
    <mergeCell ref="I135:K135"/>
    <mergeCell ref="C245:K246"/>
    <mergeCell ref="C40:H40"/>
    <mergeCell ref="C267:K269"/>
    <mergeCell ref="C51:H51"/>
    <mergeCell ref="C72:H72"/>
    <mergeCell ref="C87:H87"/>
    <mergeCell ref="C95:H95"/>
    <mergeCell ref="C128:K129"/>
    <mergeCell ref="C252:K253"/>
    <mergeCell ref="C257:K258"/>
    <mergeCell ref="C138:H138"/>
    <mergeCell ref="E3:K3"/>
    <mergeCell ref="E4:G4"/>
    <mergeCell ref="I4:K4"/>
    <mergeCell ref="C157:E157"/>
    <mergeCell ref="E83:K83"/>
    <mergeCell ref="E84:G84"/>
    <mergeCell ref="E134:K134"/>
    <mergeCell ref="E67:K67"/>
    <mergeCell ref="E68:G68"/>
    <mergeCell ref="I68:K68"/>
    <mergeCell ref="C290:K290"/>
    <mergeCell ref="C144:K148"/>
    <mergeCell ref="C165:K166"/>
    <mergeCell ref="C180:K181"/>
    <mergeCell ref="C214:K215"/>
    <mergeCell ref="C219:K220"/>
    <mergeCell ref="C262:K263"/>
    <mergeCell ref="C226:K234"/>
    <mergeCell ref="C248:K250"/>
  </mergeCells>
  <printOptions/>
  <pageMargins left="0.3937007874015748" right="0.31496062992125984" top="0.5905511811023623" bottom="0.5905511811023623" header="0.11811023622047245" footer="0.11811023622047245"/>
  <pageSetup firstPageNumber="24" useFirstPageNumber="1" horizontalDpi="600" verticalDpi="600" orientation="portrait" paperSize="9" scale="86" r:id="rId1"/>
  <headerFooter>
    <oddFooter>&amp;C&amp;P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2:I36"/>
  <sheetViews>
    <sheetView view="pageBreakPreview" zoomScaleSheetLayoutView="100" zoomScalePageLayoutView="0" workbookViewId="0" topLeftCell="A1">
      <selection activeCell="F31" sqref="F31"/>
    </sheetView>
  </sheetViews>
  <sheetFormatPr defaultColWidth="9.00390625" defaultRowHeight="15.75"/>
  <cols>
    <col min="1" max="1" width="9.00390625" style="502" customWidth="1"/>
    <col min="2" max="2" width="10.375" style="502" customWidth="1"/>
    <col min="3" max="3" width="11.75390625" style="502" customWidth="1"/>
    <col min="4" max="4" width="16.00390625" style="502" customWidth="1"/>
    <col min="5" max="5" width="11.125" style="502" customWidth="1"/>
    <col min="6" max="6" width="11.00390625" style="502" customWidth="1"/>
    <col min="7" max="7" width="15.875" style="502" customWidth="1"/>
    <col min="8" max="8" width="14.25390625" style="502" customWidth="1"/>
    <col min="9" max="9" width="27.75390625" style="502" customWidth="1"/>
    <col min="10" max="16384" width="9.00390625" style="502" customWidth="1"/>
  </cols>
  <sheetData>
    <row r="1" ht="9" customHeight="1"/>
    <row r="2" spans="1:9" ht="15.75" hidden="1">
      <c r="A2" s="597"/>
      <c r="B2" s="851"/>
      <c r="C2" s="851"/>
      <c r="D2" s="851"/>
      <c r="E2" s="851"/>
      <c r="F2" s="851"/>
      <c r="G2" s="851"/>
      <c r="H2" s="851"/>
      <c r="I2" s="851"/>
    </row>
    <row r="3" ht="15.75" hidden="1"/>
    <row r="4" spans="2:7" ht="33.75" hidden="1">
      <c r="B4" s="598"/>
      <c r="C4" s="599"/>
      <c r="D4" s="600"/>
      <c r="E4" s="600"/>
      <c r="F4" s="600"/>
      <c r="G4" s="601"/>
    </row>
    <row r="5" spans="2:7" ht="17.25" customHeight="1" hidden="1">
      <c r="B5" s="598"/>
      <c r="C5" s="599"/>
      <c r="D5" s="600"/>
      <c r="E5" s="600"/>
      <c r="F5" s="600"/>
      <c r="G5" s="601"/>
    </row>
    <row r="6" spans="1:5" ht="15.75">
      <c r="A6" s="602">
        <v>43</v>
      </c>
      <c r="B6" s="523" t="s">
        <v>479</v>
      </c>
      <c r="C6" s="523"/>
      <c r="D6" s="585"/>
      <c r="E6" s="585"/>
    </row>
    <row r="7" spans="1:5" ht="15.75">
      <c r="A7" s="508"/>
      <c r="B7" s="585"/>
      <c r="C7" s="585"/>
      <c r="D7" s="585"/>
      <c r="E7" s="585"/>
    </row>
    <row r="8" ht="15.75" hidden="1"/>
    <row r="9" ht="15.75" hidden="1"/>
    <row r="10" spans="3:7" ht="15.75">
      <c r="C10" s="856" t="s">
        <v>460</v>
      </c>
      <c r="D10" s="858" t="s">
        <v>458</v>
      </c>
      <c r="E10" s="852" t="s">
        <v>459</v>
      </c>
      <c r="F10" s="853"/>
      <c r="G10" s="850"/>
    </row>
    <row r="11" spans="3:7" ht="15.75">
      <c r="C11" s="857"/>
      <c r="D11" s="859"/>
      <c r="E11" s="847" t="s">
        <v>305</v>
      </c>
      <c r="F11" s="848"/>
      <c r="G11" s="603" t="s">
        <v>222</v>
      </c>
    </row>
    <row r="12" spans="3:7" ht="15.75">
      <c r="C12" s="662">
        <v>1</v>
      </c>
      <c r="D12" s="604" t="s">
        <v>462</v>
      </c>
      <c r="E12" s="847">
        <v>2</v>
      </c>
      <c r="F12" s="848"/>
      <c r="G12" s="603">
        <v>2</v>
      </c>
    </row>
    <row r="13" spans="3:7" ht="15.75">
      <c r="C13" s="662">
        <v>2</v>
      </c>
      <c r="D13" s="604" t="s">
        <v>463</v>
      </c>
      <c r="E13" s="847">
        <v>1</v>
      </c>
      <c r="F13" s="848"/>
      <c r="G13" s="603">
        <v>1</v>
      </c>
    </row>
    <row r="14" spans="3:7" ht="15.75">
      <c r="C14" s="662">
        <v>3</v>
      </c>
      <c r="D14" s="604" t="s">
        <v>464</v>
      </c>
      <c r="E14" s="847">
        <v>1</v>
      </c>
      <c r="F14" s="848"/>
      <c r="G14" s="603">
        <v>1</v>
      </c>
    </row>
    <row r="15" spans="3:7" ht="15.75">
      <c r="C15" s="662">
        <v>4</v>
      </c>
      <c r="D15" s="604" t="s">
        <v>465</v>
      </c>
      <c r="E15" s="847">
        <v>1</v>
      </c>
      <c r="F15" s="848"/>
      <c r="G15" s="603">
        <v>1</v>
      </c>
    </row>
    <row r="16" spans="3:7" ht="15.75">
      <c r="C16" s="854" t="s">
        <v>461</v>
      </c>
      <c r="D16" s="855"/>
      <c r="E16" s="849">
        <f>SUM(E12:E15)</f>
        <v>5</v>
      </c>
      <c r="F16" s="850"/>
      <c r="G16" s="605">
        <f>SUM(G12:G15)</f>
        <v>5</v>
      </c>
    </row>
    <row r="17" spans="3:7" ht="2.25" customHeight="1">
      <c r="C17" s="606"/>
      <c r="D17" s="606"/>
      <c r="E17" s="607"/>
      <c r="F17" s="607"/>
      <c r="G17" s="607"/>
    </row>
    <row r="18" spans="3:7" ht="15.75" hidden="1">
      <c r="C18" s="606"/>
      <c r="D18" s="606"/>
      <c r="E18" s="607"/>
      <c r="F18" s="607"/>
      <c r="G18" s="607"/>
    </row>
    <row r="19" spans="3:7" ht="15.75" hidden="1">
      <c r="C19" s="606"/>
      <c r="D19" s="606"/>
      <c r="E19" s="607"/>
      <c r="F19" s="607"/>
      <c r="G19" s="607"/>
    </row>
    <row r="20" spans="3:7" ht="15.75" hidden="1">
      <c r="C20" s="606"/>
      <c r="D20" s="606"/>
      <c r="E20" s="607"/>
      <c r="F20" s="607"/>
      <c r="G20" s="607"/>
    </row>
    <row r="21" spans="3:7" ht="15.75" hidden="1">
      <c r="C21" s="606"/>
      <c r="D21" s="606"/>
      <c r="E21" s="607"/>
      <c r="F21" s="607"/>
      <c r="G21" s="607"/>
    </row>
    <row r="22" ht="15.75" hidden="1"/>
    <row r="23" spans="1:6" ht="15.75">
      <c r="A23" s="608">
        <v>44</v>
      </c>
      <c r="B23" s="523" t="s">
        <v>374</v>
      </c>
      <c r="C23" s="508"/>
      <c r="D23" s="508"/>
      <c r="E23" s="508"/>
      <c r="F23" s="508"/>
    </row>
    <row r="24" spans="1:6" ht="15.75">
      <c r="A24" s="508"/>
      <c r="B24" s="508"/>
      <c r="C24" s="508"/>
      <c r="D24" s="508"/>
      <c r="E24" s="508"/>
      <c r="F24" s="508"/>
    </row>
    <row r="25" spans="1:9" ht="15.75">
      <c r="A25" s="508"/>
      <c r="B25" s="831" t="s">
        <v>432</v>
      </c>
      <c r="C25" s="831"/>
      <c r="D25" s="831"/>
      <c r="E25" s="831"/>
      <c r="F25" s="831"/>
      <c r="G25" s="831"/>
      <c r="H25" s="831"/>
      <c r="I25" s="654"/>
    </row>
    <row r="26" spans="1:8" ht="15.75">
      <c r="A26" s="508"/>
      <c r="B26" s="831" t="s">
        <v>396</v>
      </c>
      <c r="C26" s="831"/>
      <c r="D26" s="831"/>
      <c r="E26" s="831"/>
      <c r="F26" s="831"/>
      <c r="G26" s="831"/>
      <c r="H26" s="831"/>
    </row>
    <row r="27" spans="1:8" ht="15.75">
      <c r="A27" s="508"/>
      <c r="B27" s="831" t="s">
        <v>375</v>
      </c>
      <c r="C27" s="831"/>
      <c r="D27" s="831"/>
      <c r="E27" s="831"/>
      <c r="F27" s="831"/>
      <c r="G27" s="831"/>
      <c r="H27" s="831"/>
    </row>
    <row r="28" spans="1:8" ht="15.75">
      <c r="A28" s="508"/>
      <c r="B28" s="831" t="s">
        <v>449</v>
      </c>
      <c r="C28" s="831"/>
      <c r="D28" s="831"/>
      <c r="E28" s="831"/>
      <c r="F28" s="831"/>
      <c r="G28" s="831"/>
      <c r="H28" s="831"/>
    </row>
    <row r="33" spans="2:8" ht="15.75">
      <c r="B33" s="502" t="s">
        <v>503</v>
      </c>
      <c r="D33" s="502" t="s">
        <v>503</v>
      </c>
      <c r="F33" s="502" t="s">
        <v>503</v>
      </c>
      <c r="H33" s="502" t="s">
        <v>503</v>
      </c>
    </row>
    <row r="34" spans="1:8" ht="15.75">
      <c r="A34" s="862" t="s">
        <v>501</v>
      </c>
      <c r="B34" s="862"/>
      <c r="C34" s="860" t="s">
        <v>481</v>
      </c>
      <c r="D34" s="860"/>
      <c r="E34" s="861" t="s">
        <v>480</v>
      </c>
      <c r="F34" s="861"/>
      <c r="G34" s="861" t="s">
        <v>482</v>
      </c>
      <c r="H34" s="861"/>
    </row>
    <row r="35" spans="1:2" ht="27" customHeight="1" hidden="1">
      <c r="A35" s="862"/>
      <c r="B35" s="862"/>
    </row>
    <row r="36" spans="1:2" ht="15.75">
      <c r="A36" s="862"/>
      <c r="B36" s="862"/>
    </row>
  </sheetData>
  <sheetProtection/>
  <mergeCells count="19">
    <mergeCell ref="C34:D34"/>
    <mergeCell ref="E34:F34"/>
    <mergeCell ref="B25:H25"/>
    <mergeCell ref="B26:H26"/>
    <mergeCell ref="B27:H27"/>
    <mergeCell ref="A34:B36"/>
    <mergeCell ref="G34:H34"/>
    <mergeCell ref="B2:I2"/>
    <mergeCell ref="E10:G10"/>
    <mergeCell ref="C16:D16"/>
    <mergeCell ref="E13:F13"/>
    <mergeCell ref="C10:C11"/>
    <mergeCell ref="D10:D11"/>
    <mergeCell ref="B28:H28"/>
    <mergeCell ref="E11:F11"/>
    <mergeCell ref="E12:F12"/>
    <mergeCell ref="E14:F14"/>
    <mergeCell ref="E15:F15"/>
    <mergeCell ref="E16:F16"/>
  </mergeCells>
  <printOptions/>
  <pageMargins left="0.7086614173228347" right="0.7086614173228347" top="0.7480314960629921" bottom="0.7480314960629921" header="0.31496062992125984" footer="0.31496062992125984"/>
  <pageSetup firstPageNumber="28" useFirstPageNumber="1" horizontalDpi="600" verticalDpi="600" orientation="landscape" paperSize="9"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M416"/>
  <sheetViews>
    <sheetView view="pageBreakPreview" zoomScale="90" zoomScaleNormal="90" zoomScaleSheetLayoutView="90" zoomScalePageLayoutView="0" workbookViewId="0" topLeftCell="A1">
      <selection activeCell="A4" sqref="A4"/>
    </sheetView>
  </sheetViews>
  <sheetFormatPr defaultColWidth="9.00390625" defaultRowHeight="15.75"/>
  <cols>
    <col min="1" max="1" width="36.50390625" style="88" customWidth="1"/>
    <col min="2" max="2" width="12.375" style="88" customWidth="1"/>
    <col min="3" max="3" width="13.625" style="88" customWidth="1"/>
    <col min="4" max="4" width="13.50390625" style="88" customWidth="1"/>
    <col min="5" max="5" width="7.625" style="85" customWidth="1"/>
    <col min="6" max="6" width="12.75390625" style="88" customWidth="1"/>
    <col min="7" max="7" width="13.625" style="88" customWidth="1"/>
    <col min="8" max="8" width="13.375" style="88" customWidth="1"/>
    <col min="9" max="9" width="12.625" style="88" customWidth="1"/>
    <col min="10" max="10" width="13.75390625" style="88" customWidth="1"/>
    <col min="11" max="11" width="12.50390625" style="88" bestFit="1" customWidth="1"/>
    <col min="12" max="16384" width="9.00390625" style="88" customWidth="1"/>
  </cols>
  <sheetData>
    <row r="1" spans="1:9" ht="20.25">
      <c r="A1" s="876" t="str">
        <f>'FS'!B2</f>
        <v>RAHIMA FOOD CORPORATION LTD.</v>
      </c>
      <c r="B1" s="876"/>
      <c r="C1" s="876"/>
      <c r="D1" s="876"/>
      <c r="E1" s="876"/>
      <c r="F1" s="876"/>
      <c r="G1" s="876"/>
      <c r="H1" s="876"/>
      <c r="I1" s="876"/>
    </row>
    <row r="2" spans="1:9" ht="15.75">
      <c r="A2" s="733" t="s">
        <v>133</v>
      </c>
      <c r="B2" s="733"/>
      <c r="C2" s="733"/>
      <c r="D2" s="733"/>
      <c r="E2" s="733"/>
      <c r="F2" s="733"/>
      <c r="G2" s="733"/>
      <c r="H2" s="733"/>
      <c r="I2" s="733"/>
    </row>
    <row r="3" spans="1:9" ht="15.75">
      <c r="A3" s="733" t="s">
        <v>257</v>
      </c>
      <c r="B3" s="733"/>
      <c r="C3" s="733"/>
      <c r="D3" s="733"/>
      <c r="E3" s="733"/>
      <c r="F3" s="733"/>
      <c r="G3" s="733"/>
      <c r="H3" s="733"/>
      <c r="I3" s="733"/>
    </row>
    <row r="4" spans="1:9" ht="15.75">
      <c r="A4" s="30"/>
      <c r="B4" s="208"/>
      <c r="C4" s="208"/>
      <c r="E4" s="208"/>
      <c r="F4" s="208"/>
      <c r="G4" s="208"/>
      <c r="H4" s="872" t="s">
        <v>130</v>
      </c>
      <c r="I4" s="873"/>
    </row>
    <row r="5" spans="1:9" ht="15.75">
      <c r="A5" s="208"/>
      <c r="B5" s="208"/>
      <c r="C5" s="208"/>
      <c r="D5" s="208"/>
      <c r="E5" s="207"/>
      <c r="F5" s="208"/>
      <c r="G5" s="208"/>
      <c r="H5" s="874" t="s">
        <v>158</v>
      </c>
      <c r="I5" s="875"/>
    </row>
    <row r="6" spans="1:9" ht="15.75">
      <c r="A6" s="690" t="s">
        <v>7</v>
      </c>
      <c r="B6" s="863" t="s">
        <v>6</v>
      </c>
      <c r="C6" s="864"/>
      <c r="D6" s="865"/>
      <c r="E6" s="869" t="s">
        <v>129</v>
      </c>
      <c r="F6" s="863" t="s">
        <v>23</v>
      </c>
      <c r="G6" s="864"/>
      <c r="H6" s="865"/>
      <c r="I6" s="869" t="s">
        <v>266</v>
      </c>
    </row>
    <row r="7" spans="1:9" ht="15.75">
      <c r="A7" s="877"/>
      <c r="B7" s="866"/>
      <c r="C7" s="867"/>
      <c r="D7" s="868"/>
      <c r="E7" s="870"/>
      <c r="F7" s="866"/>
      <c r="G7" s="867"/>
      <c r="H7" s="868"/>
      <c r="I7" s="870"/>
    </row>
    <row r="8" spans="1:9" ht="42.75">
      <c r="A8" s="691"/>
      <c r="B8" s="209" t="s">
        <v>263</v>
      </c>
      <c r="C8" s="210" t="s">
        <v>193</v>
      </c>
      <c r="D8" s="211" t="s">
        <v>264</v>
      </c>
      <c r="E8" s="871"/>
      <c r="F8" s="209" t="s">
        <v>263</v>
      </c>
      <c r="G8" s="211" t="s">
        <v>194</v>
      </c>
      <c r="H8" s="211" t="s">
        <v>265</v>
      </c>
      <c r="I8" s="871"/>
    </row>
    <row r="9" spans="1:9" ht="15.75">
      <c r="A9" s="212" t="s">
        <v>24</v>
      </c>
      <c r="B9" s="187">
        <v>8123705</v>
      </c>
      <c r="C9" s="187">
        <v>0</v>
      </c>
      <c r="D9" s="187">
        <f aca="true" t="shared" si="0" ref="D9:D22">B9+C9</f>
        <v>8123705</v>
      </c>
      <c r="E9" s="213">
        <v>0</v>
      </c>
      <c r="F9" s="214">
        <v>0</v>
      </c>
      <c r="G9" s="187">
        <f>(D9-F9)*E9</f>
        <v>0</v>
      </c>
      <c r="H9" s="187">
        <f>F9+G9</f>
        <v>0</v>
      </c>
      <c r="I9" s="187">
        <f>D9-H9</f>
        <v>8123705</v>
      </c>
    </row>
    <row r="10" spans="1:9" ht="15.75">
      <c r="A10" s="212" t="s">
        <v>258</v>
      </c>
      <c r="B10" s="187">
        <v>0</v>
      </c>
      <c r="C10" s="187">
        <v>27557377</v>
      </c>
      <c r="D10" s="214">
        <f t="shared" si="0"/>
        <v>27557377</v>
      </c>
      <c r="E10" s="215">
        <v>0.04</v>
      </c>
      <c r="F10" s="214">
        <v>0</v>
      </c>
      <c r="G10" s="187">
        <v>404678</v>
      </c>
      <c r="H10" s="187">
        <f>F10+G10</f>
        <v>404678</v>
      </c>
      <c r="I10" s="187">
        <f>D10-H10</f>
        <v>27152699</v>
      </c>
    </row>
    <row r="11" spans="1:9" ht="15.75">
      <c r="A11" s="212" t="s">
        <v>259</v>
      </c>
      <c r="B11" s="187">
        <v>0</v>
      </c>
      <c r="C11" s="187">
        <v>27557376</v>
      </c>
      <c r="D11" s="214">
        <f>B11+C11</f>
        <v>27557376</v>
      </c>
      <c r="E11" s="215">
        <v>0.04</v>
      </c>
      <c r="F11" s="214">
        <v>0</v>
      </c>
      <c r="G11" s="187">
        <v>404678</v>
      </c>
      <c r="H11" s="187">
        <f>SUM(F11:G11)</f>
        <v>404678</v>
      </c>
      <c r="I11" s="187">
        <f>D11-H11</f>
        <v>27152698</v>
      </c>
    </row>
    <row r="12" spans="1:9" ht="15.75">
      <c r="A12" s="212" t="s">
        <v>272</v>
      </c>
      <c r="B12" s="187">
        <v>0</v>
      </c>
      <c r="C12" s="187">
        <v>1239555</v>
      </c>
      <c r="D12" s="214">
        <f>B12+C12</f>
        <v>1239555</v>
      </c>
      <c r="E12" s="215">
        <v>0.1</v>
      </c>
      <c r="F12" s="214">
        <v>0</v>
      </c>
      <c r="G12" s="187">
        <v>10169</v>
      </c>
      <c r="H12" s="187">
        <f>SUM(F12:G12)</f>
        <v>10169</v>
      </c>
      <c r="I12" s="187">
        <f>D12-H12</f>
        <v>1229386</v>
      </c>
    </row>
    <row r="13" spans="1:9" ht="15.75">
      <c r="A13" s="212" t="s">
        <v>404</v>
      </c>
      <c r="B13" s="187">
        <v>0</v>
      </c>
      <c r="C13" s="187"/>
      <c r="D13" s="214">
        <f t="shared" si="0"/>
        <v>0</v>
      </c>
      <c r="E13" s="215">
        <v>0.1</v>
      </c>
      <c r="F13" s="214">
        <v>0</v>
      </c>
      <c r="G13" s="187">
        <v>0</v>
      </c>
      <c r="H13" s="187">
        <f aca="true" t="shared" si="1" ref="H13:H21">F13+G13</f>
        <v>0</v>
      </c>
      <c r="I13" s="187">
        <f aca="true" t="shared" si="2" ref="I13:I21">D13-H13</f>
        <v>0</v>
      </c>
    </row>
    <row r="14" spans="1:9" ht="15.75">
      <c r="A14" s="212" t="s">
        <v>405</v>
      </c>
      <c r="B14" s="187">
        <v>0</v>
      </c>
      <c r="C14" s="187">
        <v>10139027</v>
      </c>
      <c r="D14" s="214">
        <f t="shared" si="0"/>
        <v>10139027</v>
      </c>
      <c r="E14" s="215">
        <v>0.1</v>
      </c>
      <c r="F14" s="214">
        <v>0</v>
      </c>
      <c r="G14" s="187">
        <v>372227</v>
      </c>
      <c r="H14" s="187">
        <f>SUM(F14:G14)</f>
        <v>372227</v>
      </c>
      <c r="I14" s="187">
        <f>D14-H14</f>
        <v>9766800</v>
      </c>
    </row>
    <row r="15" spans="1:9" ht="15.75">
      <c r="A15" s="212" t="s">
        <v>260</v>
      </c>
      <c r="B15" s="187">
        <v>0</v>
      </c>
      <c r="C15" s="187">
        <v>12138720</v>
      </c>
      <c r="D15" s="214">
        <f t="shared" si="0"/>
        <v>12138720</v>
      </c>
      <c r="E15" s="215">
        <v>0.1</v>
      </c>
      <c r="F15" s="214">
        <v>0</v>
      </c>
      <c r="G15" s="187">
        <v>152981</v>
      </c>
      <c r="H15" s="187">
        <f t="shared" si="1"/>
        <v>152981</v>
      </c>
      <c r="I15" s="187">
        <f t="shared" si="2"/>
        <v>11985739</v>
      </c>
    </row>
    <row r="16" spans="1:9" ht="15.75">
      <c r="A16" s="212" t="s">
        <v>17</v>
      </c>
      <c r="B16" s="187">
        <v>345000</v>
      </c>
      <c r="C16" s="187">
        <v>35000</v>
      </c>
      <c r="D16" s="187">
        <f t="shared" si="0"/>
        <v>380000</v>
      </c>
      <c r="E16" s="215">
        <v>0.1</v>
      </c>
      <c r="F16" s="187">
        <v>305779</v>
      </c>
      <c r="G16" s="187">
        <v>3922</v>
      </c>
      <c r="H16" s="187">
        <f t="shared" si="1"/>
        <v>309701</v>
      </c>
      <c r="I16" s="187">
        <f t="shared" si="2"/>
        <v>70299</v>
      </c>
    </row>
    <row r="17" spans="1:9" ht="15.75">
      <c r="A17" s="212" t="s">
        <v>18</v>
      </c>
      <c r="B17" s="187">
        <v>732649</v>
      </c>
      <c r="C17" s="187">
        <v>1166108</v>
      </c>
      <c r="D17" s="187">
        <f t="shared" si="0"/>
        <v>1898757</v>
      </c>
      <c r="E17" s="215">
        <v>0.1</v>
      </c>
      <c r="F17" s="187">
        <v>624134</v>
      </c>
      <c r="G17" s="187">
        <v>30274</v>
      </c>
      <c r="H17" s="187">
        <f t="shared" si="1"/>
        <v>654408</v>
      </c>
      <c r="I17" s="187">
        <f t="shared" si="2"/>
        <v>1244349</v>
      </c>
    </row>
    <row r="18" spans="1:9" ht="15.75">
      <c r="A18" s="212" t="s">
        <v>19</v>
      </c>
      <c r="B18" s="187">
        <v>763560</v>
      </c>
      <c r="C18" s="187">
        <v>57950</v>
      </c>
      <c r="D18" s="187">
        <f t="shared" si="0"/>
        <v>821510</v>
      </c>
      <c r="E18" s="215">
        <v>0.06</v>
      </c>
      <c r="F18" s="187">
        <v>525226</v>
      </c>
      <c r="G18" s="187">
        <v>14771</v>
      </c>
      <c r="H18" s="187">
        <f t="shared" si="1"/>
        <v>539997</v>
      </c>
      <c r="I18" s="187">
        <f t="shared" si="2"/>
        <v>281513</v>
      </c>
    </row>
    <row r="19" spans="1:9" ht="15.75">
      <c r="A19" s="203" t="s">
        <v>261</v>
      </c>
      <c r="B19" s="187">
        <v>1315000</v>
      </c>
      <c r="C19" s="187">
        <v>0</v>
      </c>
      <c r="D19" s="187">
        <f t="shared" si="0"/>
        <v>1315000</v>
      </c>
      <c r="E19" s="215">
        <v>0.2</v>
      </c>
      <c r="F19" s="187">
        <v>1308665</v>
      </c>
      <c r="G19" s="187">
        <v>1267</v>
      </c>
      <c r="H19" s="187">
        <f t="shared" si="1"/>
        <v>1309932</v>
      </c>
      <c r="I19" s="187">
        <f t="shared" si="2"/>
        <v>5068</v>
      </c>
    </row>
    <row r="20" spans="1:11" ht="15.75">
      <c r="A20" s="212" t="s">
        <v>262</v>
      </c>
      <c r="B20" s="187">
        <v>0</v>
      </c>
      <c r="C20" s="187">
        <v>4739749</v>
      </c>
      <c r="D20" s="187">
        <f t="shared" si="0"/>
        <v>4739749</v>
      </c>
      <c r="E20" s="215">
        <v>0.2</v>
      </c>
      <c r="F20" s="187">
        <v>0</v>
      </c>
      <c r="G20" s="187">
        <v>80510</v>
      </c>
      <c r="H20" s="187">
        <f t="shared" si="1"/>
        <v>80510</v>
      </c>
      <c r="I20" s="187">
        <f t="shared" si="2"/>
        <v>4659239</v>
      </c>
      <c r="K20" s="91"/>
    </row>
    <row r="21" spans="1:13" ht="15.75">
      <c r="A21" s="179"/>
      <c r="B21" s="182">
        <v>0</v>
      </c>
      <c r="C21" s="187">
        <v>0</v>
      </c>
      <c r="D21" s="187">
        <f t="shared" si="0"/>
        <v>0</v>
      </c>
      <c r="E21" s="215"/>
      <c r="F21" s="187">
        <v>0</v>
      </c>
      <c r="G21" s="187">
        <f>(D21-F21)*E21</f>
        <v>0</v>
      </c>
      <c r="H21" s="187">
        <f t="shared" si="1"/>
        <v>0</v>
      </c>
      <c r="I21" s="187">
        <f t="shared" si="2"/>
        <v>0</v>
      </c>
      <c r="L21" s="308"/>
      <c r="M21" s="308"/>
    </row>
    <row r="22" spans="1:13" ht="16.5" thickBot="1">
      <c r="A22" s="260" t="s">
        <v>267</v>
      </c>
      <c r="B22" s="261">
        <f>SUM(B9:B21)</f>
        <v>11279914</v>
      </c>
      <c r="C22" s="261">
        <f>SUM(C9:C21)</f>
        <v>84630862</v>
      </c>
      <c r="D22" s="261">
        <f t="shared" si="0"/>
        <v>95910776</v>
      </c>
      <c r="E22" s="262"/>
      <c r="F22" s="261">
        <f>SUM(F9:F21)</f>
        <v>2763804</v>
      </c>
      <c r="G22" s="261">
        <f>SUM(G9:G21)</f>
        <v>1475477</v>
      </c>
      <c r="H22" s="261">
        <f>SUM(H9:H21)</f>
        <v>4239281</v>
      </c>
      <c r="I22" s="261">
        <f>D22-H22</f>
        <v>91671495</v>
      </c>
      <c r="J22" s="91"/>
      <c r="L22" s="308"/>
      <c r="M22" s="308"/>
    </row>
    <row r="23" spans="1:13" ht="16.5" thickTop="1">
      <c r="A23" s="188"/>
      <c r="B23" s="193"/>
      <c r="C23" s="193"/>
      <c r="D23" s="193"/>
      <c r="E23" s="194"/>
      <c r="F23" s="193"/>
      <c r="G23" s="193"/>
      <c r="H23" s="193"/>
      <c r="I23" s="193"/>
      <c r="L23" s="308"/>
      <c r="M23" s="308"/>
    </row>
    <row r="24" spans="1:13" s="112" customFormat="1" ht="16.5" thickBot="1">
      <c r="A24" s="256" t="s">
        <v>217</v>
      </c>
      <c r="B24" s="257">
        <v>11263414</v>
      </c>
      <c r="C24" s="258">
        <v>16500</v>
      </c>
      <c r="D24" s="257">
        <f>B24+C24</f>
        <v>11279914</v>
      </c>
      <c r="E24" s="259"/>
      <c r="F24" s="257">
        <v>2730592</v>
      </c>
      <c r="G24" s="257">
        <v>33212</v>
      </c>
      <c r="H24" s="257">
        <f>F24+G24</f>
        <v>2763804</v>
      </c>
      <c r="I24" s="257">
        <f>D24-H24</f>
        <v>8516110</v>
      </c>
      <c r="L24" s="309"/>
      <c r="M24" s="309"/>
    </row>
    <row r="25" spans="1:9" ht="16.5" thickTop="1">
      <c r="A25" s="207"/>
      <c r="B25" s="207"/>
      <c r="C25" s="207"/>
      <c r="D25" s="207"/>
      <c r="E25" s="207"/>
      <c r="F25" s="216"/>
      <c r="G25" s="217"/>
      <c r="H25" s="217"/>
      <c r="I25" s="207"/>
    </row>
    <row r="26" spans="1:9" ht="15.75">
      <c r="A26" s="30" t="s">
        <v>106</v>
      </c>
      <c r="B26" s="208"/>
      <c r="C26" s="208"/>
      <c r="D26" s="208"/>
      <c r="E26" s="207"/>
      <c r="F26" s="218"/>
      <c r="G26" s="208"/>
      <c r="H26" s="217"/>
      <c r="I26" s="207"/>
    </row>
    <row r="27" spans="1:9" ht="10.5" customHeight="1">
      <c r="A27" s="30"/>
      <c r="B27" s="208"/>
      <c r="C27" s="208"/>
      <c r="D27" s="207"/>
      <c r="E27" s="207"/>
      <c r="F27" s="216"/>
      <c r="G27" s="208"/>
      <c r="H27" s="217"/>
      <c r="I27" s="207"/>
    </row>
    <row r="28" spans="1:9" ht="15.75">
      <c r="A28" s="208"/>
      <c r="B28" s="207"/>
      <c r="C28" s="219"/>
      <c r="D28" s="220" t="s">
        <v>268</v>
      </c>
      <c r="E28" s="207"/>
      <c r="F28" s="220" t="s">
        <v>218</v>
      </c>
      <c r="G28" s="221"/>
      <c r="H28" s="217"/>
      <c r="I28" s="207"/>
    </row>
    <row r="29" spans="1:9" ht="15.75">
      <c r="A29" s="222" t="s">
        <v>273</v>
      </c>
      <c r="B29" s="208" t="s">
        <v>388</v>
      </c>
      <c r="C29" s="207"/>
      <c r="D29" s="225">
        <v>776905</v>
      </c>
      <c r="E29" s="207"/>
      <c r="F29" s="225">
        <v>0</v>
      </c>
      <c r="G29" s="216"/>
      <c r="H29" s="217"/>
      <c r="I29" s="217"/>
    </row>
    <row r="30" spans="1:9" ht="17.25">
      <c r="A30" s="222" t="s">
        <v>274</v>
      </c>
      <c r="B30" s="208" t="s">
        <v>389</v>
      </c>
      <c r="C30" s="223"/>
      <c r="D30" s="58">
        <v>642091</v>
      </c>
      <c r="E30" s="207"/>
      <c r="F30" s="58">
        <v>0</v>
      </c>
      <c r="G30" s="224"/>
      <c r="H30" s="217"/>
      <c r="I30" s="217"/>
    </row>
    <row r="31" spans="1:9" ht="15.75">
      <c r="A31" s="208" t="s">
        <v>275</v>
      </c>
      <c r="B31" s="208" t="s">
        <v>390</v>
      </c>
      <c r="C31" s="207"/>
      <c r="D31" s="62">
        <v>56481</v>
      </c>
      <c r="E31" s="207"/>
      <c r="F31" s="62">
        <v>33212</v>
      </c>
      <c r="G31" s="193"/>
      <c r="H31" s="193"/>
      <c r="I31" s="207"/>
    </row>
    <row r="32" spans="1:9" ht="15.75">
      <c r="A32" s="208"/>
      <c r="B32" s="208"/>
      <c r="C32" s="207"/>
      <c r="D32" s="86">
        <f>D29+D30+D31</f>
        <v>1475477</v>
      </c>
      <c r="E32" s="207"/>
      <c r="F32" s="86">
        <f>F29+F30+F31</f>
        <v>33212</v>
      </c>
      <c r="G32" s="193"/>
      <c r="H32" s="193"/>
      <c r="I32" s="207"/>
    </row>
    <row r="33" spans="3:9" ht="15.75">
      <c r="C33" s="87"/>
      <c r="D33" s="8"/>
      <c r="E33" s="87"/>
      <c r="F33" s="84"/>
      <c r="G33" s="8"/>
      <c r="H33" s="8"/>
      <c r="I33" s="87"/>
    </row>
    <row r="34" spans="3:9" ht="15.75">
      <c r="C34" s="87"/>
      <c r="D34" s="8"/>
      <c r="E34" s="87"/>
      <c r="F34" s="8"/>
      <c r="G34" s="8"/>
      <c r="H34" s="8"/>
      <c r="I34" s="87"/>
    </row>
    <row r="35" spans="3:9" ht="15.75">
      <c r="C35" s="87"/>
      <c r="D35" s="8"/>
      <c r="E35" s="87"/>
      <c r="F35" s="8"/>
      <c r="G35" s="8"/>
      <c r="H35" s="8"/>
      <c r="I35" s="87"/>
    </row>
    <row r="36" spans="1:9" ht="20.25">
      <c r="A36" s="280"/>
      <c r="B36" s="280"/>
      <c r="C36" s="280"/>
      <c r="D36" s="280"/>
      <c r="E36" s="280"/>
      <c r="F36" s="280"/>
      <c r="G36" s="280"/>
      <c r="H36" s="280"/>
      <c r="I36" s="280"/>
    </row>
    <row r="37" spans="1:9" ht="15.75">
      <c r="A37" s="283"/>
      <c r="B37" s="283"/>
      <c r="C37" s="283"/>
      <c r="D37" s="283"/>
      <c r="E37" s="283"/>
      <c r="F37" s="283"/>
      <c r="G37" s="283"/>
      <c r="H37" s="283"/>
      <c r="I37" s="283"/>
    </row>
    <row r="38" spans="1:9" ht="15.75">
      <c r="A38" s="283"/>
      <c r="B38" s="283"/>
      <c r="C38" s="283"/>
      <c r="D38" s="283"/>
      <c r="E38" s="283"/>
      <c r="F38" s="283"/>
      <c r="G38" s="283"/>
      <c r="H38" s="283"/>
      <c r="I38" s="283"/>
    </row>
    <row r="39" spans="1:9" ht="18">
      <c r="A39" s="87"/>
      <c r="B39" s="87"/>
      <c r="C39" s="87"/>
      <c r="D39" s="12"/>
      <c r="E39" s="87"/>
      <c r="F39" s="12"/>
      <c r="G39" s="8"/>
      <c r="H39" s="8"/>
      <c r="I39" s="87"/>
    </row>
    <row r="40" spans="1:9" s="24" customFormat="1" ht="7.5" customHeight="1">
      <c r="A40" s="281"/>
      <c r="B40" s="281"/>
      <c r="C40" s="281"/>
      <c r="D40" s="281"/>
      <c r="E40" s="282"/>
      <c r="F40" s="281"/>
      <c r="G40" s="281"/>
      <c r="H40" s="281"/>
      <c r="I40" s="282"/>
    </row>
    <row r="41" spans="1:9" s="24" customFormat="1" ht="15.75">
      <c r="A41" s="281"/>
      <c r="B41" s="281"/>
      <c r="C41" s="281"/>
      <c r="D41" s="281"/>
      <c r="E41" s="282"/>
      <c r="F41" s="281"/>
      <c r="G41" s="281"/>
      <c r="H41" s="281"/>
      <c r="I41" s="282"/>
    </row>
    <row r="42" spans="1:9" s="24" customFormat="1" ht="15.75">
      <c r="A42" s="281"/>
      <c r="B42" s="159"/>
      <c r="C42" s="282"/>
      <c r="D42" s="282"/>
      <c r="E42" s="282"/>
      <c r="F42" s="159"/>
      <c r="G42" s="282"/>
      <c r="H42" s="282"/>
      <c r="I42" s="282"/>
    </row>
    <row r="43" spans="1:9" ht="15.75">
      <c r="A43" s="87"/>
      <c r="B43" s="7"/>
      <c r="C43" s="7"/>
      <c r="D43" s="7"/>
      <c r="E43" s="160"/>
      <c r="F43" s="7"/>
      <c r="G43" s="7"/>
      <c r="H43" s="7"/>
      <c r="I43" s="7"/>
    </row>
    <row r="44" spans="1:9" ht="15.75">
      <c r="A44" s="87"/>
      <c r="B44" s="7"/>
      <c r="C44" s="7"/>
      <c r="D44" s="161"/>
      <c r="E44" s="162"/>
      <c r="F44" s="161"/>
      <c r="G44" s="7"/>
      <c r="H44" s="7"/>
      <c r="I44" s="7"/>
    </row>
    <row r="45" spans="1:11" ht="15.75">
      <c r="A45" s="87"/>
      <c r="B45" s="7"/>
      <c r="C45" s="7"/>
      <c r="D45" s="161"/>
      <c r="E45" s="162"/>
      <c r="F45" s="161"/>
      <c r="G45" s="7"/>
      <c r="H45" s="7"/>
      <c r="I45" s="7"/>
      <c r="K45" s="92"/>
    </row>
    <row r="46" spans="1:9" ht="15.75">
      <c r="A46" s="87"/>
      <c r="B46" s="7"/>
      <c r="C46" s="7"/>
      <c r="D46" s="161"/>
      <c r="E46" s="162"/>
      <c r="F46" s="161"/>
      <c r="G46" s="7"/>
      <c r="H46" s="7"/>
      <c r="I46" s="7"/>
    </row>
    <row r="47" spans="1:11" ht="15.75">
      <c r="A47" s="87"/>
      <c r="B47" s="7"/>
      <c r="C47" s="7"/>
      <c r="D47" s="161"/>
      <c r="E47" s="162"/>
      <c r="F47" s="161"/>
      <c r="G47" s="7"/>
      <c r="H47" s="7"/>
      <c r="I47" s="7"/>
      <c r="K47" s="91"/>
    </row>
    <row r="48" spans="1:11" ht="15.75">
      <c r="A48" s="87"/>
      <c r="B48" s="7"/>
      <c r="C48" s="7"/>
      <c r="D48" s="7"/>
      <c r="E48" s="162"/>
      <c r="F48" s="7"/>
      <c r="G48" s="7"/>
      <c r="H48" s="7"/>
      <c r="I48" s="7"/>
      <c r="K48" s="91"/>
    </row>
    <row r="49" spans="1:11" ht="15.75">
      <c r="A49" s="87"/>
      <c r="B49" s="7"/>
      <c r="C49" s="7"/>
      <c r="D49" s="7"/>
      <c r="E49" s="162"/>
      <c r="F49" s="7"/>
      <c r="G49" s="7"/>
      <c r="H49" s="7"/>
      <c r="I49" s="7"/>
      <c r="K49" s="91"/>
    </row>
    <row r="50" spans="1:9" ht="15.75">
      <c r="A50" s="87"/>
      <c r="B50" s="7"/>
      <c r="C50" s="7"/>
      <c r="D50" s="7"/>
      <c r="E50" s="162"/>
      <c r="F50" s="7"/>
      <c r="G50" s="7"/>
      <c r="H50" s="7"/>
      <c r="I50" s="7"/>
    </row>
    <row r="51" spans="1:9" ht="15.75">
      <c r="A51" s="87"/>
      <c r="B51" s="7"/>
      <c r="C51" s="7"/>
      <c r="D51" s="7"/>
      <c r="E51" s="162"/>
      <c r="F51" s="7"/>
      <c r="G51" s="7"/>
      <c r="H51" s="7"/>
      <c r="I51" s="7"/>
    </row>
    <row r="52" spans="1:9" ht="15.75">
      <c r="A52" s="87"/>
      <c r="B52" s="7"/>
      <c r="C52" s="7"/>
      <c r="D52" s="7"/>
      <c r="E52" s="162"/>
      <c r="F52" s="7"/>
      <c r="G52" s="7"/>
      <c r="H52" s="7"/>
      <c r="I52" s="7"/>
    </row>
    <row r="53" spans="1:9" ht="15.75">
      <c r="A53" s="87"/>
      <c r="B53" s="7"/>
      <c r="C53" s="7"/>
      <c r="D53" s="7"/>
      <c r="E53" s="162"/>
      <c r="F53" s="7"/>
      <c r="G53" s="7"/>
      <c r="H53" s="7"/>
      <c r="I53" s="7"/>
    </row>
    <row r="54" spans="1:9" ht="15.75">
      <c r="A54" s="87"/>
      <c r="B54" s="7"/>
      <c r="C54" s="7"/>
      <c r="D54" s="7"/>
      <c r="E54" s="162"/>
      <c r="F54" s="7"/>
      <c r="G54" s="7"/>
      <c r="H54" s="7"/>
      <c r="I54" s="7"/>
    </row>
    <row r="55" spans="1:11" ht="15.75">
      <c r="A55" s="87"/>
      <c r="B55" s="7"/>
      <c r="C55" s="7"/>
      <c r="D55" s="7"/>
      <c r="E55" s="162"/>
      <c r="F55" s="7"/>
      <c r="G55" s="7"/>
      <c r="H55" s="7"/>
      <c r="I55" s="7"/>
      <c r="K55" s="91"/>
    </row>
    <row r="56" spans="1:10" ht="15.75">
      <c r="A56" s="4"/>
      <c r="B56" s="8"/>
      <c r="C56" s="8"/>
      <c r="D56" s="8"/>
      <c r="E56" s="111"/>
      <c r="F56" s="8"/>
      <c r="G56" s="8"/>
      <c r="H56" s="8"/>
      <c r="I56" s="8"/>
      <c r="J56" s="91"/>
    </row>
    <row r="57" spans="1:10" ht="9.75" customHeight="1">
      <c r="A57" s="4"/>
      <c r="B57" s="8"/>
      <c r="C57" s="8"/>
      <c r="D57" s="8"/>
      <c r="E57" s="111"/>
      <c r="F57" s="8"/>
      <c r="G57" s="8"/>
      <c r="H57" s="8"/>
      <c r="I57" s="8"/>
      <c r="J57" s="91"/>
    </row>
    <row r="58" spans="1:11" ht="15.75">
      <c r="A58" s="158"/>
      <c r="B58" s="8"/>
      <c r="C58" s="8"/>
      <c r="D58" s="8"/>
      <c r="E58" s="111"/>
      <c r="F58" s="8"/>
      <c r="G58" s="8"/>
      <c r="H58" s="8"/>
      <c r="I58" s="8"/>
      <c r="J58" s="91"/>
      <c r="K58" s="91"/>
    </row>
    <row r="59" spans="1:9" ht="15.75">
      <c r="A59" s="87"/>
      <c r="B59" s="87"/>
      <c r="C59" s="87"/>
      <c r="D59" s="87"/>
      <c r="E59" s="87"/>
      <c r="F59" s="7"/>
      <c r="G59" s="10"/>
      <c r="H59" s="10"/>
      <c r="I59" s="87"/>
    </row>
    <row r="60" spans="1:9" ht="15.75">
      <c r="A60" s="4"/>
      <c r="B60" s="87"/>
      <c r="C60" s="87"/>
      <c r="D60" s="87"/>
      <c r="E60" s="87"/>
      <c r="F60" s="7"/>
      <c r="G60" s="87"/>
      <c r="H60" s="10"/>
      <c r="I60" s="87"/>
    </row>
    <row r="61" spans="1:9" ht="3.75" customHeight="1">
      <c r="A61" s="4"/>
      <c r="B61" s="87"/>
      <c r="C61" s="87"/>
      <c r="D61" s="87"/>
      <c r="E61" s="87"/>
      <c r="F61" s="7"/>
      <c r="G61" s="87"/>
      <c r="H61" s="10"/>
      <c r="I61" s="87"/>
    </row>
    <row r="62" spans="1:9" ht="15.75">
      <c r="A62" s="87"/>
      <c r="B62" s="87"/>
      <c r="C62" s="87"/>
      <c r="D62" s="23"/>
      <c r="E62" s="87"/>
      <c r="F62" s="23"/>
      <c r="G62" s="23"/>
      <c r="H62" s="10"/>
      <c r="I62" s="87"/>
    </row>
    <row r="63" spans="1:9" ht="15.75">
      <c r="A63" s="18"/>
      <c r="B63" s="87"/>
      <c r="C63" s="87"/>
      <c r="D63" s="7"/>
      <c r="E63" s="87"/>
      <c r="F63" s="7"/>
      <c r="G63" s="7"/>
      <c r="H63" s="10"/>
      <c r="I63" s="87"/>
    </row>
    <row r="64" spans="1:9" ht="18">
      <c r="A64" s="18"/>
      <c r="B64" s="87"/>
      <c r="C64" s="17"/>
      <c r="D64" s="7"/>
      <c r="E64" s="87"/>
      <c r="F64" s="7"/>
      <c r="G64" s="9"/>
      <c r="H64" s="10"/>
      <c r="I64" s="10"/>
    </row>
    <row r="65" spans="1:9" ht="15.75">
      <c r="A65" s="87"/>
      <c r="B65" s="87"/>
      <c r="C65" s="87"/>
      <c r="D65" s="8"/>
      <c r="E65" s="87"/>
      <c r="F65" s="8"/>
      <c r="G65" s="8"/>
      <c r="H65" s="8"/>
      <c r="I65" s="87"/>
    </row>
    <row r="66" spans="1:9" ht="18">
      <c r="A66" s="87"/>
      <c r="B66" s="87"/>
      <c r="C66" s="87"/>
      <c r="D66" s="12"/>
      <c r="E66" s="87"/>
      <c r="F66" s="12"/>
      <c r="G66" s="8"/>
      <c r="H66" s="8"/>
      <c r="I66" s="87"/>
    </row>
    <row r="67" spans="1:9" ht="15.75">
      <c r="A67" s="87"/>
      <c r="B67" s="87"/>
      <c r="C67" s="87"/>
      <c r="D67" s="87"/>
      <c r="E67" s="87"/>
      <c r="F67" s="87"/>
      <c r="G67" s="87"/>
      <c r="H67" s="10"/>
      <c r="I67" s="87"/>
    </row>
    <row r="68" spans="1:9" ht="15.75">
      <c r="A68" s="87"/>
      <c r="B68" s="87"/>
      <c r="C68" s="87"/>
      <c r="D68" s="87"/>
      <c r="E68" s="87"/>
      <c r="F68" s="87"/>
      <c r="G68" s="87"/>
      <c r="H68" s="10"/>
      <c r="I68" s="87"/>
    </row>
    <row r="69" spans="1:9" ht="15.75">
      <c r="A69" s="87"/>
      <c r="B69" s="87"/>
      <c r="C69" s="87"/>
      <c r="D69" s="87"/>
      <c r="E69" s="87"/>
      <c r="F69" s="87"/>
      <c r="G69" s="87"/>
      <c r="H69" s="10"/>
      <c r="I69" s="87"/>
    </row>
    <row r="70" spans="1:9" ht="15.75">
      <c r="A70" s="87"/>
      <c r="B70" s="87"/>
      <c r="C70" s="87"/>
      <c r="D70" s="87"/>
      <c r="E70" s="87"/>
      <c r="F70" s="87"/>
      <c r="G70" s="87"/>
      <c r="H70" s="10"/>
      <c r="I70" s="87"/>
    </row>
    <row r="71" spans="1:9" ht="15.75">
      <c r="A71" s="87"/>
      <c r="B71" s="87"/>
      <c r="C71" s="87"/>
      <c r="D71" s="87"/>
      <c r="E71" s="87"/>
      <c r="F71" s="87"/>
      <c r="G71" s="87"/>
      <c r="H71" s="10"/>
      <c r="I71" s="87"/>
    </row>
    <row r="72" spans="1:9" ht="15.75">
      <c r="A72" s="87"/>
      <c r="B72" s="87"/>
      <c r="C72" s="87"/>
      <c r="D72" s="87"/>
      <c r="E72" s="87"/>
      <c r="F72" s="87"/>
      <c r="G72" s="87"/>
      <c r="H72" s="10"/>
      <c r="I72" s="87"/>
    </row>
    <row r="73" spans="1:9" ht="15.75">
      <c r="A73" s="87"/>
      <c r="B73" s="87"/>
      <c r="C73" s="87"/>
      <c r="D73" s="87"/>
      <c r="E73" s="87"/>
      <c r="F73" s="87"/>
      <c r="G73" s="87"/>
      <c r="H73" s="10"/>
      <c r="I73" s="87"/>
    </row>
    <row r="74" spans="1:9" ht="15.75">
      <c r="A74" s="87"/>
      <c r="B74" s="87"/>
      <c r="C74" s="87"/>
      <c r="D74" s="87"/>
      <c r="E74" s="87"/>
      <c r="F74" s="87"/>
      <c r="G74" s="87"/>
      <c r="H74" s="10"/>
      <c r="I74" s="87"/>
    </row>
    <row r="75" spans="1:9" ht="15.75">
      <c r="A75" s="87"/>
      <c r="B75" s="87"/>
      <c r="C75" s="87"/>
      <c r="D75" s="87"/>
      <c r="E75" s="87"/>
      <c r="F75" s="87"/>
      <c r="G75" s="87"/>
      <c r="H75" s="10"/>
      <c r="I75" s="87"/>
    </row>
    <row r="76" spans="1:9" ht="15.75">
      <c r="A76" s="87"/>
      <c r="B76" s="87"/>
      <c r="C76" s="87"/>
      <c r="D76" s="87"/>
      <c r="E76" s="87"/>
      <c r="F76" s="87"/>
      <c r="G76" s="87"/>
      <c r="H76" s="10"/>
      <c r="I76" s="87"/>
    </row>
    <row r="77" spans="1:9" ht="15.75">
      <c r="A77" s="87"/>
      <c r="B77" s="87"/>
      <c r="C77" s="87"/>
      <c r="D77" s="87"/>
      <c r="E77" s="87"/>
      <c r="F77" s="87"/>
      <c r="G77" s="87"/>
      <c r="H77" s="10"/>
      <c r="I77" s="87"/>
    </row>
    <row r="78" spans="1:9" ht="15.75">
      <c r="A78" s="87"/>
      <c r="B78" s="87"/>
      <c r="C78" s="87"/>
      <c r="D78" s="87"/>
      <c r="E78" s="87"/>
      <c r="F78" s="87"/>
      <c r="G78" s="87"/>
      <c r="H78" s="10"/>
      <c r="I78" s="87"/>
    </row>
    <row r="79" spans="1:9" ht="15.75">
      <c r="A79" s="87"/>
      <c r="B79" s="87"/>
      <c r="C79" s="87"/>
      <c r="D79" s="87"/>
      <c r="E79" s="87"/>
      <c r="F79" s="87"/>
      <c r="G79" s="87"/>
      <c r="H79" s="10"/>
      <c r="I79" s="87"/>
    </row>
    <row r="80" spans="1:9" ht="15.75">
      <c r="A80" s="87"/>
      <c r="B80" s="87"/>
      <c r="C80" s="87"/>
      <c r="D80" s="87"/>
      <c r="E80" s="87"/>
      <c r="F80" s="87"/>
      <c r="G80" s="87"/>
      <c r="H80" s="10"/>
      <c r="I80" s="87"/>
    </row>
    <row r="81" spans="1:9" ht="15.75">
      <c r="A81" s="87"/>
      <c r="B81" s="87"/>
      <c r="C81" s="87"/>
      <c r="D81" s="87"/>
      <c r="E81" s="87"/>
      <c r="F81" s="87"/>
      <c r="G81" s="87"/>
      <c r="H81" s="10"/>
      <c r="I81" s="87"/>
    </row>
    <row r="82" spans="1:9" ht="15.75">
      <c r="A82" s="87"/>
      <c r="B82" s="87"/>
      <c r="C82" s="87"/>
      <c r="D82" s="87"/>
      <c r="E82" s="87"/>
      <c r="F82" s="87"/>
      <c r="G82" s="87"/>
      <c r="H82" s="10"/>
      <c r="I82" s="87"/>
    </row>
    <row r="83" spans="5:8" ht="15.75">
      <c r="E83" s="87"/>
      <c r="H83" s="91"/>
    </row>
    <row r="84" spans="5:8" ht="15.75">
      <c r="E84" s="87"/>
      <c r="H84" s="91"/>
    </row>
    <row r="85" spans="5:8" ht="15.75">
      <c r="E85" s="87"/>
      <c r="H85" s="91"/>
    </row>
    <row r="86" spans="5:8" ht="15.75">
      <c r="E86" s="87"/>
      <c r="H86" s="91"/>
    </row>
    <row r="87" spans="5:8" ht="15.75">
      <c r="E87" s="87"/>
      <c r="H87" s="91"/>
    </row>
    <row r="88" spans="5:8" ht="15.75">
      <c r="E88" s="87"/>
      <c r="H88" s="91"/>
    </row>
    <row r="89" spans="5:8" ht="15.75">
      <c r="E89" s="87"/>
      <c r="H89" s="91"/>
    </row>
    <row r="90" spans="5:8" ht="15.75">
      <c r="E90" s="87"/>
      <c r="H90" s="91"/>
    </row>
    <row r="91" spans="5:8" ht="15.75">
      <c r="E91" s="87"/>
      <c r="H91" s="91"/>
    </row>
    <row r="92" spans="5:8" ht="15.75">
      <c r="E92" s="87"/>
      <c r="H92" s="91"/>
    </row>
    <row r="93" spans="5:8" ht="15.75">
      <c r="E93" s="87"/>
      <c r="H93" s="91"/>
    </row>
    <row r="94" spans="5:8" ht="15.75">
      <c r="E94" s="87"/>
      <c r="H94" s="91"/>
    </row>
    <row r="95" spans="5:8" ht="15.75">
      <c r="E95" s="87"/>
      <c r="H95" s="91"/>
    </row>
    <row r="96" spans="5:8" ht="15.75">
      <c r="E96" s="87"/>
      <c r="H96" s="91"/>
    </row>
    <row r="97" spans="5:8" ht="15.75">
      <c r="E97" s="87"/>
      <c r="H97" s="91"/>
    </row>
    <row r="98" spans="5:8" ht="15.75">
      <c r="E98" s="87"/>
      <c r="H98" s="91"/>
    </row>
    <row r="99" spans="5:8" ht="15.75">
      <c r="E99" s="87"/>
      <c r="H99" s="91"/>
    </row>
    <row r="100" spans="5:8" ht="15.75">
      <c r="E100" s="87"/>
      <c r="H100" s="91"/>
    </row>
    <row r="101" spans="5:8" ht="15.75">
      <c r="E101" s="87"/>
      <c r="H101" s="91"/>
    </row>
    <row r="102" spans="5:8" ht="15.75">
      <c r="E102" s="87"/>
      <c r="H102" s="91"/>
    </row>
    <row r="103" spans="5:8" ht="15.75">
      <c r="E103" s="87"/>
      <c r="H103" s="91"/>
    </row>
    <row r="104" spans="5:8" ht="15.75">
      <c r="E104" s="87"/>
      <c r="H104" s="91"/>
    </row>
    <row r="105" spans="5:8" ht="15.75">
      <c r="E105" s="87"/>
      <c r="H105" s="91"/>
    </row>
    <row r="106" spans="5:8" ht="15.75">
      <c r="E106" s="87"/>
      <c r="H106" s="91"/>
    </row>
    <row r="107" spans="5:8" ht="15.75">
      <c r="E107" s="87"/>
      <c r="H107" s="91"/>
    </row>
    <row r="108" spans="5:8" ht="15.75">
      <c r="E108" s="87"/>
      <c r="H108" s="91"/>
    </row>
    <row r="109" spans="5:8" ht="15.75">
      <c r="E109" s="87"/>
      <c r="H109" s="91"/>
    </row>
    <row r="110" spans="5:8" ht="15.75">
      <c r="E110" s="87"/>
      <c r="H110" s="91"/>
    </row>
    <row r="111" spans="5:8" ht="15.75">
      <c r="E111" s="87"/>
      <c r="H111" s="91"/>
    </row>
    <row r="112" spans="5:8" ht="15.75">
      <c r="E112" s="87"/>
      <c r="H112" s="91"/>
    </row>
    <row r="113" spans="5:8" ht="15.75">
      <c r="E113" s="87"/>
      <c r="H113" s="91"/>
    </row>
    <row r="114" spans="5:8" ht="15.75">
      <c r="E114" s="87"/>
      <c r="H114" s="91"/>
    </row>
    <row r="115" spans="5:8" ht="15.75">
      <c r="E115" s="87"/>
      <c r="H115" s="91"/>
    </row>
    <row r="116" spans="5:8" ht="15.75">
      <c r="E116" s="87"/>
      <c r="H116" s="91"/>
    </row>
    <row r="117" spans="5:8" ht="15.75">
      <c r="E117" s="87"/>
      <c r="H117" s="91"/>
    </row>
    <row r="118" spans="5:8" ht="15.75">
      <c r="E118" s="87"/>
      <c r="H118" s="91"/>
    </row>
    <row r="119" spans="5:8" ht="15.75">
      <c r="E119" s="87"/>
      <c r="H119" s="91"/>
    </row>
    <row r="120" spans="5:8" ht="15.75">
      <c r="E120" s="87"/>
      <c r="H120" s="91"/>
    </row>
    <row r="121" spans="5:8" ht="15.75">
      <c r="E121" s="87"/>
      <c r="H121" s="91"/>
    </row>
    <row r="122" spans="5:8" ht="15.75">
      <c r="E122" s="87"/>
      <c r="H122" s="91"/>
    </row>
    <row r="123" spans="5:8" ht="15.75">
      <c r="E123" s="87"/>
      <c r="H123" s="91"/>
    </row>
    <row r="124" spans="5:8" ht="15.75">
      <c r="E124" s="87"/>
      <c r="H124" s="91"/>
    </row>
    <row r="125" spans="5:8" ht="15.75">
      <c r="E125" s="87"/>
      <c r="H125" s="91"/>
    </row>
    <row r="126" spans="5:8" ht="15.75">
      <c r="E126" s="87"/>
      <c r="H126" s="91"/>
    </row>
    <row r="127" spans="5:8" ht="15.75">
      <c r="E127" s="87"/>
      <c r="H127" s="91"/>
    </row>
    <row r="128" spans="5:8" ht="15.75">
      <c r="E128" s="87"/>
      <c r="H128" s="91"/>
    </row>
    <row r="129" spans="5:8" ht="15.75">
      <c r="E129" s="87"/>
      <c r="H129" s="91"/>
    </row>
    <row r="130" spans="5:8" ht="15.75">
      <c r="E130" s="87"/>
      <c r="H130" s="91"/>
    </row>
    <row r="131" spans="5:8" ht="15.75">
      <c r="E131" s="87"/>
      <c r="H131" s="91"/>
    </row>
    <row r="132" spans="5:8" ht="15.75">
      <c r="E132" s="87"/>
      <c r="H132" s="91"/>
    </row>
    <row r="133" spans="5:8" ht="15.75">
      <c r="E133" s="87"/>
      <c r="H133" s="91"/>
    </row>
    <row r="134" spans="5:8" ht="15.75">
      <c r="E134" s="87"/>
      <c r="H134" s="91"/>
    </row>
    <row r="135" spans="5:8" ht="15.75">
      <c r="E135" s="87"/>
      <c r="H135" s="91"/>
    </row>
    <row r="136" spans="5:8" ht="15.75">
      <c r="E136" s="87"/>
      <c r="H136" s="91"/>
    </row>
    <row r="137" spans="5:8" ht="15.75">
      <c r="E137" s="87"/>
      <c r="H137" s="91"/>
    </row>
    <row r="138" spans="5:8" ht="15.75">
      <c r="E138" s="87"/>
      <c r="H138" s="91"/>
    </row>
    <row r="139" spans="5:8" ht="15.75">
      <c r="E139" s="87"/>
      <c r="H139" s="91"/>
    </row>
    <row r="140" spans="5:8" ht="15.75">
      <c r="E140" s="87"/>
      <c r="H140" s="91"/>
    </row>
    <row r="141" spans="5:8" ht="15.75">
      <c r="E141" s="87"/>
      <c r="H141" s="91"/>
    </row>
    <row r="142" spans="5:8" ht="15.75">
      <c r="E142" s="87"/>
      <c r="H142" s="91"/>
    </row>
    <row r="143" spans="5:8" ht="15.75">
      <c r="E143" s="87"/>
      <c r="H143" s="91"/>
    </row>
    <row r="144" spans="5:8" ht="15.75">
      <c r="E144" s="87"/>
      <c r="H144" s="91"/>
    </row>
    <row r="145" spans="5:8" ht="15.75">
      <c r="E145" s="87"/>
      <c r="H145" s="91"/>
    </row>
    <row r="146" spans="5:8" ht="15.75">
      <c r="E146" s="87"/>
      <c r="H146" s="91"/>
    </row>
    <row r="147" spans="5:8" ht="15.75">
      <c r="E147" s="87"/>
      <c r="H147" s="91"/>
    </row>
    <row r="148" spans="5:8" ht="15.75">
      <c r="E148" s="87"/>
      <c r="H148" s="91"/>
    </row>
    <row r="149" spans="5:8" ht="15.75">
      <c r="E149" s="87"/>
      <c r="H149" s="91"/>
    </row>
    <row r="150" spans="5:8" ht="15.75">
      <c r="E150" s="87"/>
      <c r="H150" s="91"/>
    </row>
    <row r="151" spans="5:8" ht="15.75">
      <c r="E151" s="87"/>
      <c r="H151" s="91"/>
    </row>
    <row r="152" spans="5:8" ht="15.75">
      <c r="E152" s="87"/>
      <c r="H152" s="91"/>
    </row>
    <row r="153" spans="5:8" ht="15.75">
      <c r="E153" s="87"/>
      <c r="H153" s="91"/>
    </row>
    <row r="154" spans="5:8" ht="15.75">
      <c r="E154" s="87"/>
      <c r="H154" s="91"/>
    </row>
    <row r="155" ht="15.75">
      <c r="E155" s="87"/>
    </row>
    <row r="156" ht="15.75">
      <c r="E156" s="87"/>
    </row>
    <row r="157" ht="15.75">
      <c r="E157" s="87"/>
    </row>
    <row r="158" ht="15.75">
      <c r="E158" s="87"/>
    </row>
    <row r="159" ht="15.75">
      <c r="E159" s="87"/>
    </row>
    <row r="160" ht="15.75">
      <c r="E160" s="87"/>
    </row>
    <row r="161" ht="15.75">
      <c r="E161" s="87"/>
    </row>
    <row r="162" ht="15.75">
      <c r="E162" s="87"/>
    </row>
    <row r="163" ht="15.75">
      <c r="E163" s="87"/>
    </row>
    <row r="164" ht="15.75">
      <c r="E164" s="87"/>
    </row>
    <row r="165" ht="15.75">
      <c r="E165" s="87"/>
    </row>
    <row r="166" ht="15.75">
      <c r="E166" s="87"/>
    </row>
    <row r="167" ht="15.75">
      <c r="E167" s="87"/>
    </row>
    <row r="168" ht="15.75">
      <c r="E168" s="87"/>
    </row>
    <row r="169" ht="15.75">
      <c r="E169" s="87"/>
    </row>
    <row r="170" ht="15.75">
      <c r="E170" s="87"/>
    </row>
    <row r="171" ht="15.75">
      <c r="E171" s="87"/>
    </row>
    <row r="172" ht="15.75">
      <c r="E172" s="87"/>
    </row>
    <row r="173" ht="15.75">
      <c r="E173" s="87"/>
    </row>
    <row r="174" ht="15.75">
      <c r="E174" s="87"/>
    </row>
    <row r="175" ht="15.75">
      <c r="E175" s="87"/>
    </row>
    <row r="176" ht="15.75">
      <c r="E176" s="87"/>
    </row>
    <row r="177" ht="15.75">
      <c r="E177" s="87"/>
    </row>
    <row r="178" ht="15.75">
      <c r="E178" s="87"/>
    </row>
    <row r="179" ht="15.75">
      <c r="E179" s="87"/>
    </row>
    <row r="180" ht="15.75">
      <c r="E180" s="87"/>
    </row>
    <row r="181" ht="15.75">
      <c r="E181" s="87"/>
    </row>
    <row r="182" ht="15.75">
      <c r="E182" s="87"/>
    </row>
    <row r="183" ht="15.75">
      <c r="E183" s="87"/>
    </row>
    <row r="184" ht="15.75">
      <c r="E184" s="87"/>
    </row>
    <row r="185" ht="15.75">
      <c r="E185" s="87"/>
    </row>
    <row r="186" ht="15.75">
      <c r="E186" s="87"/>
    </row>
    <row r="187" ht="15.75">
      <c r="E187" s="87"/>
    </row>
    <row r="188" ht="15.75">
      <c r="E188" s="87"/>
    </row>
    <row r="189" ht="15.75">
      <c r="E189" s="87"/>
    </row>
    <row r="190" ht="15.75">
      <c r="E190" s="87"/>
    </row>
    <row r="191" ht="15.75">
      <c r="E191" s="87"/>
    </row>
    <row r="192" ht="15.75">
      <c r="E192" s="87"/>
    </row>
    <row r="193" ht="15.75">
      <c r="E193" s="87"/>
    </row>
    <row r="194" ht="15.75">
      <c r="E194" s="87"/>
    </row>
    <row r="195" ht="15.75">
      <c r="E195" s="87"/>
    </row>
    <row r="196" ht="15.75">
      <c r="E196" s="87"/>
    </row>
    <row r="197" ht="15.75">
      <c r="E197" s="87"/>
    </row>
    <row r="198" ht="15.75">
      <c r="E198" s="87"/>
    </row>
    <row r="199" ht="15.75">
      <c r="E199" s="87"/>
    </row>
    <row r="200" ht="15.75">
      <c r="E200" s="87"/>
    </row>
    <row r="201" ht="15.75">
      <c r="E201" s="87"/>
    </row>
    <row r="202" ht="15.75">
      <c r="E202" s="87"/>
    </row>
    <row r="203" ht="15.75">
      <c r="E203" s="87"/>
    </row>
    <row r="204" ht="15.75">
      <c r="E204" s="87"/>
    </row>
    <row r="205" ht="15.75">
      <c r="E205" s="87"/>
    </row>
    <row r="206" ht="15.75">
      <c r="E206" s="87"/>
    </row>
    <row r="207" ht="15.75">
      <c r="E207" s="87"/>
    </row>
    <row r="208" ht="15.75">
      <c r="E208" s="87"/>
    </row>
    <row r="209" ht="15.75">
      <c r="E209" s="87"/>
    </row>
    <row r="210" ht="15.75">
      <c r="E210" s="87"/>
    </row>
    <row r="211" ht="15.75">
      <c r="E211" s="87"/>
    </row>
    <row r="212" ht="15.75">
      <c r="E212" s="87"/>
    </row>
    <row r="213" ht="15.75">
      <c r="E213" s="87"/>
    </row>
    <row r="214" ht="15.75">
      <c r="E214" s="87"/>
    </row>
    <row r="215" ht="15.75">
      <c r="E215" s="87"/>
    </row>
    <row r="216" ht="15.75">
      <c r="E216" s="87"/>
    </row>
    <row r="217" ht="15.75">
      <c r="E217" s="87"/>
    </row>
    <row r="218" ht="15.75">
      <c r="E218" s="87"/>
    </row>
    <row r="219" ht="15.75">
      <c r="E219" s="87"/>
    </row>
    <row r="220" ht="15.75">
      <c r="E220" s="87"/>
    </row>
    <row r="221" ht="15.75">
      <c r="E221" s="87"/>
    </row>
    <row r="222" ht="15.75">
      <c r="E222" s="87"/>
    </row>
    <row r="223" ht="15.75">
      <c r="E223" s="87"/>
    </row>
    <row r="224" ht="15.75">
      <c r="E224" s="87"/>
    </row>
    <row r="225" ht="15.75">
      <c r="E225" s="87"/>
    </row>
    <row r="226" ht="15.75">
      <c r="E226" s="87"/>
    </row>
    <row r="227" ht="15.75">
      <c r="E227" s="87"/>
    </row>
    <row r="228" ht="15.75">
      <c r="E228" s="87"/>
    </row>
    <row r="229" ht="15.75">
      <c r="E229" s="87"/>
    </row>
    <row r="230" ht="15.75">
      <c r="E230" s="87"/>
    </row>
    <row r="231" ht="15.75">
      <c r="E231" s="87"/>
    </row>
    <row r="232" ht="15.75">
      <c r="E232" s="87"/>
    </row>
    <row r="233" ht="15.75">
      <c r="E233" s="87"/>
    </row>
    <row r="234" ht="15.75">
      <c r="E234" s="87"/>
    </row>
    <row r="235" ht="15.75">
      <c r="E235" s="87"/>
    </row>
    <row r="236" ht="15.75">
      <c r="E236" s="87"/>
    </row>
    <row r="237" ht="15.75">
      <c r="E237" s="87"/>
    </row>
    <row r="238" ht="15.75">
      <c r="E238" s="87"/>
    </row>
    <row r="239" ht="15.75">
      <c r="E239" s="87"/>
    </row>
    <row r="240" ht="15.75">
      <c r="E240" s="87"/>
    </row>
    <row r="241" ht="15.75">
      <c r="E241" s="87"/>
    </row>
    <row r="242" ht="15.75">
      <c r="E242" s="87"/>
    </row>
    <row r="243" ht="15.75">
      <c r="E243" s="87"/>
    </row>
    <row r="244" ht="15.75">
      <c r="E244" s="87"/>
    </row>
    <row r="245" ht="15.75">
      <c r="E245" s="87"/>
    </row>
    <row r="246" ht="15.75">
      <c r="E246" s="87"/>
    </row>
    <row r="247" ht="15.75">
      <c r="E247" s="87"/>
    </row>
    <row r="248" ht="15.75">
      <c r="E248" s="87"/>
    </row>
    <row r="249" ht="15.75">
      <c r="E249" s="87"/>
    </row>
    <row r="250" ht="15.75">
      <c r="E250" s="87"/>
    </row>
    <row r="251" ht="15.75">
      <c r="E251" s="87"/>
    </row>
    <row r="252" ht="15.75">
      <c r="E252" s="87"/>
    </row>
    <row r="253" ht="15.75">
      <c r="E253" s="87"/>
    </row>
    <row r="254" ht="15.75">
      <c r="E254" s="87"/>
    </row>
    <row r="255" ht="15.75">
      <c r="E255" s="87"/>
    </row>
    <row r="256" ht="15.75">
      <c r="E256" s="87"/>
    </row>
    <row r="257" ht="15.75">
      <c r="E257" s="87"/>
    </row>
    <row r="258" ht="15.75">
      <c r="E258" s="87"/>
    </row>
    <row r="259" ht="15.75">
      <c r="E259" s="87"/>
    </row>
    <row r="260" ht="15.75">
      <c r="E260" s="87"/>
    </row>
    <row r="261" ht="15.75">
      <c r="E261" s="87"/>
    </row>
    <row r="262" ht="15.75">
      <c r="E262" s="87"/>
    </row>
    <row r="263" ht="15.75">
      <c r="E263" s="87"/>
    </row>
    <row r="264" ht="15.75">
      <c r="E264" s="87"/>
    </row>
    <row r="265" ht="15.75">
      <c r="E265" s="87"/>
    </row>
    <row r="266" ht="15.75">
      <c r="E266" s="87"/>
    </row>
    <row r="267" ht="15.75">
      <c r="E267" s="87"/>
    </row>
    <row r="268" ht="15.75">
      <c r="E268" s="87"/>
    </row>
    <row r="269" ht="15.75">
      <c r="E269" s="87"/>
    </row>
    <row r="270" ht="15.75">
      <c r="E270" s="87"/>
    </row>
    <row r="271" ht="15.75">
      <c r="E271" s="87"/>
    </row>
    <row r="272" ht="15.75">
      <c r="E272" s="87"/>
    </row>
    <row r="273" ht="15.75">
      <c r="E273" s="87"/>
    </row>
    <row r="274" ht="15.75">
      <c r="E274" s="87"/>
    </row>
    <row r="275" ht="15.75">
      <c r="E275" s="87"/>
    </row>
    <row r="276" ht="15.75">
      <c r="E276" s="87"/>
    </row>
    <row r="277" ht="15.75">
      <c r="E277" s="87"/>
    </row>
    <row r="278" ht="15.75">
      <c r="E278" s="87"/>
    </row>
    <row r="279" ht="15.75">
      <c r="E279" s="87"/>
    </row>
    <row r="280" ht="15.75">
      <c r="E280" s="87"/>
    </row>
    <row r="281" ht="15.75">
      <c r="E281" s="87"/>
    </row>
    <row r="282" ht="15.75">
      <c r="E282" s="87"/>
    </row>
    <row r="283" ht="15.75">
      <c r="E283" s="87"/>
    </row>
    <row r="284" ht="15.75">
      <c r="E284" s="87"/>
    </row>
    <row r="285" ht="15.75">
      <c r="E285" s="87"/>
    </row>
    <row r="286" ht="15.75">
      <c r="E286" s="87"/>
    </row>
    <row r="287" ht="15.75">
      <c r="E287" s="87"/>
    </row>
    <row r="288" ht="15.75">
      <c r="E288" s="87"/>
    </row>
    <row r="289" ht="15.75">
      <c r="E289" s="87"/>
    </row>
    <row r="290" ht="15.75">
      <c r="E290" s="87"/>
    </row>
    <row r="291" ht="15.75">
      <c r="E291" s="87"/>
    </row>
    <row r="292" ht="15.75">
      <c r="E292" s="87"/>
    </row>
    <row r="293" ht="15.75">
      <c r="E293" s="87"/>
    </row>
    <row r="294" ht="15.75">
      <c r="E294" s="87"/>
    </row>
    <row r="295" ht="15.75">
      <c r="E295" s="87"/>
    </row>
    <row r="296" ht="15.75">
      <c r="E296" s="87"/>
    </row>
    <row r="297" ht="15.75">
      <c r="E297" s="87"/>
    </row>
    <row r="298" ht="15.75">
      <c r="E298" s="87"/>
    </row>
    <row r="299" ht="15.75">
      <c r="E299" s="87"/>
    </row>
    <row r="300" ht="15.75">
      <c r="E300" s="87"/>
    </row>
    <row r="301" ht="15.75">
      <c r="E301" s="87"/>
    </row>
    <row r="302" ht="15.75">
      <c r="E302" s="87"/>
    </row>
    <row r="303" ht="15.75">
      <c r="E303" s="87"/>
    </row>
    <row r="304" ht="15.75">
      <c r="E304" s="87"/>
    </row>
    <row r="305" ht="15.75">
      <c r="E305" s="87"/>
    </row>
    <row r="306" ht="15.75">
      <c r="E306" s="87"/>
    </row>
    <row r="307" ht="15.75">
      <c r="E307" s="87"/>
    </row>
    <row r="308" ht="15.75">
      <c r="E308" s="87"/>
    </row>
    <row r="309" ht="15.75">
      <c r="E309" s="87"/>
    </row>
    <row r="310" ht="15.75">
      <c r="E310" s="87"/>
    </row>
    <row r="311" ht="15.75">
      <c r="E311" s="87"/>
    </row>
    <row r="312" ht="15.75">
      <c r="E312" s="87"/>
    </row>
    <row r="313" ht="15.75">
      <c r="E313" s="87"/>
    </row>
    <row r="314" ht="15.75">
      <c r="E314" s="87"/>
    </row>
    <row r="315" ht="15.75">
      <c r="E315" s="87"/>
    </row>
    <row r="316" ht="15.75">
      <c r="E316" s="87"/>
    </row>
    <row r="317" ht="15.75">
      <c r="E317" s="87"/>
    </row>
    <row r="318" ht="15.75">
      <c r="E318" s="87"/>
    </row>
    <row r="319" ht="15.75">
      <c r="E319" s="87"/>
    </row>
    <row r="320" ht="15.75">
      <c r="E320" s="87"/>
    </row>
    <row r="321" ht="15.75">
      <c r="E321" s="87"/>
    </row>
    <row r="322" ht="15.75">
      <c r="E322" s="87"/>
    </row>
    <row r="323" ht="15.75">
      <c r="E323" s="87"/>
    </row>
    <row r="324" ht="15.75">
      <c r="E324" s="87"/>
    </row>
    <row r="325" ht="15.75">
      <c r="E325" s="87"/>
    </row>
    <row r="326" ht="15.75">
      <c r="E326" s="87"/>
    </row>
    <row r="327" ht="15.75">
      <c r="E327" s="87"/>
    </row>
    <row r="328" ht="15.75">
      <c r="E328" s="87"/>
    </row>
    <row r="329" ht="15.75">
      <c r="E329" s="87"/>
    </row>
    <row r="330" ht="15.75">
      <c r="E330" s="87"/>
    </row>
    <row r="331" ht="15.75">
      <c r="E331" s="87"/>
    </row>
    <row r="332" ht="15.75">
      <c r="E332" s="87"/>
    </row>
    <row r="333" ht="15.75">
      <c r="E333" s="87"/>
    </row>
    <row r="334" ht="15.75">
      <c r="E334" s="87"/>
    </row>
    <row r="335" ht="15.75">
      <c r="E335" s="87"/>
    </row>
    <row r="336" ht="15.75">
      <c r="E336" s="87"/>
    </row>
    <row r="337" ht="15.75">
      <c r="E337" s="87"/>
    </row>
    <row r="338" ht="15.75">
      <c r="E338" s="87"/>
    </row>
    <row r="339" ht="15.75">
      <c r="E339" s="87"/>
    </row>
    <row r="340" ht="15.75">
      <c r="E340" s="87"/>
    </row>
    <row r="341" ht="15.75">
      <c r="E341" s="87"/>
    </row>
    <row r="342" ht="15.75">
      <c r="E342" s="87"/>
    </row>
    <row r="343" ht="15.75">
      <c r="E343" s="87"/>
    </row>
    <row r="344" ht="15.75">
      <c r="E344" s="87"/>
    </row>
    <row r="345" ht="15.75">
      <c r="E345" s="87"/>
    </row>
    <row r="346" ht="15.75">
      <c r="E346" s="87"/>
    </row>
    <row r="347" ht="15.75">
      <c r="E347" s="87"/>
    </row>
    <row r="348" ht="15.75">
      <c r="E348" s="87"/>
    </row>
    <row r="349" ht="15.75">
      <c r="E349" s="87"/>
    </row>
    <row r="350" ht="15.75">
      <c r="E350" s="87"/>
    </row>
    <row r="351" ht="15.75">
      <c r="E351" s="87"/>
    </row>
    <row r="352" ht="15.75">
      <c r="E352" s="87"/>
    </row>
    <row r="353" ht="15.75">
      <c r="E353" s="87"/>
    </row>
    <row r="354" ht="15.75">
      <c r="E354" s="87"/>
    </row>
    <row r="355" ht="15.75">
      <c r="E355" s="87"/>
    </row>
    <row r="356" ht="15.75">
      <c r="E356" s="87"/>
    </row>
    <row r="357" ht="15.75">
      <c r="E357" s="87"/>
    </row>
    <row r="358" ht="15.75">
      <c r="E358" s="87"/>
    </row>
    <row r="359" ht="15.75">
      <c r="E359" s="87"/>
    </row>
    <row r="360" ht="15.75">
      <c r="E360" s="87"/>
    </row>
    <row r="361" ht="15.75">
      <c r="E361" s="87"/>
    </row>
    <row r="362" ht="15.75">
      <c r="E362" s="87"/>
    </row>
    <row r="363" ht="15.75">
      <c r="E363" s="87"/>
    </row>
    <row r="364" ht="15.75">
      <c r="E364" s="87"/>
    </row>
    <row r="365" ht="15.75">
      <c r="E365" s="87"/>
    </row>
    <row r="366" ht="15.75">
      <c r="E366" s="87"/>
    </row>
    <row r="367" ht="15.75">
      <c r="E367" s="87"/>
    </row>
    <row r="368" ht="15.75">
      <c r="E368" s="87"/>
    </row>
    <row r="369" ht="15.75">
      <c r="E369" s="87"/>
    </row>
    <row r="370" ht="15.75">
      <c r="E370" s="87"/>
    </row>
    <row r="371" ht="15.75">
      <c r="E371" s="87"/>
    </row>
    <row r="372" ht="15.75">
      <c r="E372" s="87"/>
    </row>
    <row r="373" ht="15.75">
      <c r="E373" s="87"/>
    </row>
    <row r="374" ht="15.75">
      <c r="E374" s="87"/>
    </row>
    <row r="375" ht="15.75">
      <c r="E375" s="87"/>
    </row>
    <row r="376" ht="15.75">
      <c r="E376" s="87"/>
    </row>
    <row r="377" ht="15.75">
      <c r="E377" s="87"/>
    </row>
    <row r="378" ht="15.75">
      <c r="E378" s="87"/>
    </row>
    <row r="379" ht="15.75">
      <c r="E379" s="87"/>
    </row>
    <row r="380" ht="15.75">
      <c r="E380" s="87"/>
    </row>
    <row r="381" ht="15.75">
      <c r="E381" s="87"/>
    </row>
    <row r="382" ht="15.75">
      <c r="E382" s="87"/>
    </row>
    <row r="383" ht="15.75">
      <c r="E383" s="87"/>
    </row>
    <row r="384" ht="15.75">
      <c r="E384" s="87"/>
    </row>
    <row r="385" ht="15.75">
      <c r="E385" s="87"/>
    </row>
    <row r="386" ht="15.75">
      <c r="E386" s="87"/>
    </row>
    <row r="387" ht="15.75">
      <c r="E387" s="87"/>
    </row>
    <row r="388" ht="15.75">
      <c r="E388" s="87"/>
    </row>
    <row r="389" ht="15.75">
      <c r="E389" s="87"/>
    </row>
    <row r="390" ht="15.75">
      <c r="E390" s="87"/>
    </row>
    <row r="391" ht="15.75">
      <c r="E391" s="87"/>
    </row>
    <row r="392" ht="15.75">
      <c r="E392" s="87"/>
    </row>
    <row r="393" ht="15.75">
      <c r="E393" s="87"/>
    </row>
    <row r="394" ht="15.75">
      <c r="E394" s="87"/>
    </row>
    <row r="395" ht="15.75">
      <c r="E395" s="87"/>
    </row>
    <row r="396" ht="15.75">
      <c r="E396" s="87"/>
    </row>
    <row r="397" ht="15.75">
      <c r="E397" s="87"/>
    </row>
    <row r="398" ht="15.75">
      <c r="E398" s="87"/>
    </row>
    <row r="399" ht="15.75">
      <c r="E399" s="87"/>
    </row>
    <row r="400" ht="15.75">
      <c r="E400" s="87"/>
    </row>
    <row r="401" ht="15.75">
      <c r="E401" s="87"/>
    </row>
    <row r="402" ht="15.75">
      <c r="E402" s="87"/>
    </row>
    <row r="403" ht="15.75">
      <c r="E403" s="87"/>
    </row>
    <row r="404" ht="15.75">
      <c r="E404" s="87"/>
    </row>
    <row r="405" ht="15.75">
      <c r="E405" s="87"/>
    </row>
    <row r="406" ht="15.75">
      <c r="E406" s="87"/>
    </row>
    <row r="407" ht="15.75">
      <c r="E407" s="87"/>
    </row>
    <row r="408" ht="15.75">
      <c r="E408" s="87"/>
    </row>
    <row r="409" ht="15.75">
      <c r="E409" s="87"/>
    </row>
    <row r="410" ht="15.75">
      <c r="E410" s="87"/>
    </row>
    <row r="411" ht="15.75">
      <c r="E411" s="87"/>
    </row>
    <row r="412" ht="15.75">
      <c r="E412" s="87"/>
    </row>
    <row r="413" ht="15.75">
      <c r="E413" s="87"/>
    </row>
    <row r="414" ht="15.75">
      <c r="E414" s="87"/>
    </row>
    <row r="415" ht="15.75">
      <c r="E415" s="87"/>
    </row>
    <row r="416" ht="15.75">
      <c r="E416" s="87"/>
    </row>
  </sheetData>
  <sheetProtection/>
  <mergeCells count="10">
    <mergeCell ref="F6:H7"/>
    <mergeCell ref="I6:I8"/>
    <mergeCell ref="H4:I4"/>
    <mergeCell ref="H5:I5"/>
    <mergeCell ref="A1:I1"/>
    <mergeCell ref="A2:I2"/>
    <mergeCell ref="A3:I3"/>
    <mergeCell ref="A6:A8"/>
    <mergeCell ref="B6:D7"/>
    <mergeCell ref="E6:E8"/>
  </mergeCells>
  <printOptions horizontalCentered="1"/>
  <pageMargins left="0.7874015748031497" right="0.5905511811023623" top="0.984251968503937" bottom="0.5118110236220472" header="0.31496062992125984" footer="0.35433070866141736"/>
  <pageSetup firstPageNumber="30" useFirstPageNumber="1" horizontalDpi="600" verticalDpi="600" orientation="landscape" paperSize="9" scale="88" r:id="rId1"/>
  <headerFooter>
    <oddFooter>&amp;C29</oddFooter>
  </headerFooter>
</worksheet>
</file>

<file path=xl/worksheets/sheet2.xml><?xml version="1.0" encoding="utf-8"?>
<worksheet xmlns="http://schemas.openxmlformats.org/spreadsheetml/2006/main" xmlns:r="http://schemas.openxmlformats.org/officeDocument/2006/relationships">
  <dimension ref="B2:S144"/>
  <sheetViews>
    <sheetView tabSelected="1" view="pageBreakPreview" zoomScaleSheetLayoutView="100" zoomScalePageLayoutView="0" workbookViewId="0" topLeftCell="A2">
      <selection activeCell="B3" sqref="B3:K3"/>
    </sheetView>
  </sheetViews>
  <sheetFormatPr defaultColWidth="9.00390625" defaultRowHeight="15.75"/>
  <cols>
    <col min="1" max="1" width="0.875" style="88" customWidth="1"/>
    <col min="2" max="2" width="37.125" style="88" customWidth="1"/>
    <col min="3" max="3" width="2.00390625" style="88" customWidth="1"/>
    <col min="4" max="4" width="8.75390625" style="88" hidden="1" customWidth="1"/>
    <col min="5" max="5" width="4.25390625" style="88" hidden="1" customWidth="1"/>
    <col min="6" max="6" width="1.00390625" style="88" customWidth="1"/>
    <col min="7" max="7" width="6.75390625" style="88" customWidth="1"/>
    <col min="8" max="8" width="0.6171875" style="88" customWidth="1"/>
    <col min="9" max="9" width="18.625" style="88" customWidth="1"/>
    <col min="10" max="10" width="0.6171875" style="88" customWidth="1"/>
    <col min="11" max="11" width="18.625" style="88" customWidth="1"/>
    <col min="12" max="12" width="0.37109375" style="88" customWidth="1"/>
    <col min="13" max="13" width="14.375" style="88" bestFit="1" customWidth="1"/>
    <col min="14" max="14" width="13.625" style="88" bestFit="1" customWidth="1"/>
    <col min="15" max="15" width="10.00390625" style="88" customWidth="1"/>
    <col min="16" max="16" width="8.125" style="88" customWidth="1"/>
    <col min="17" max="17" width="7.25390625" style="88" customWidth="1"/>
    <col min="18" max="25" width="9.00390625" style="88" customWidth="1"/>
    <col min="26" max="26" width="9.25390625" style="88" bestFit="1" customWidth="1"/>
    <col min="27" max="16384" width="9.00390625" style="88" customWidth="1"/>
  </cols>
  <sheetData>
    <row r="1" ht="8.25" customHeight="1" hidden="1"/>
    <row r="2" spans="2:11" ht="22.5" customHeight="1">
      <c r="B2" s="688" t="s">
        <v>0</v>
      </c>
      <c r="C2" s="688"/>
      <c r="D2" s="688"/>
      <c r="E2" s="688"/>
      <c r="F2" s="688"/>
      <c r="G2" s="688"/>
      <c r="H2" s="688"/>
      <c r="I2" s="688"/>
      <c r="J2" s="688"/>
      <c r="K2" s="688"/>
    </row>
    <row r="3" spans="2:11" ht="18">
      <c r="B3" s="688" t="s">
        <v>128</v>
      </c>
      <c r="C3" s="688"/>
      <c r="D3" s="688"/>
      <c r="E3" s="688"/>
      <c r="F3" s="688"/>
      <c r="G3" s="688"/>
      <c r="H3" s="688"/>
      <c r="I3" s="688"/>
      <c r="J3" s="688"/>
      <c r="K3" s="688"/>
    </row>
    <row r="4" spans="2:11" ht="17.25" customHeight="1">
      <c r="B4" s="689" t="s">
        <v>267</v>
      </c>
      <c r="C4" s="689"/>
      <c r="D4" s="689"/>
      <c r="E4" s="689"/>
      <c r="F4" s="689"/>
      <c r="G4" s="689"/>
      <c r="H4" s="689"/>
      <c r="I4" s="689"/>
      <c r="J4" s="689"/>
      <c r="K4" s="689"/>
    </row>
    <row r="5" spans="2:11" ht="0.75" customHeight="1">
      <c r="B5" s="117"/>
      <c r="C5" s="117"/>
      <c r="D5" s="117"/>
      <c r="E5" s="117"/>
      <c r="F5" s="117"/>
      <c r="G5" s="117"/>
      <c r="H5" s="117"/>
      <c r="I5" s="117"/>
      <c r="J5" s="117"/>
      <c r="K5" s="117"/>
    </row>
    <row r="6" spans="2:11" ht="15.75">
      <c r="B6" s="696" t="s">
        <v>63</v>
      </c>
      <c r="C6" s="697"/>
      <c r="D6" s="303"/>
      <c r="E6" s="163"/>
      <c r="F6" s="248"/>
      <c r="G6" s="690" t="s">
        <v>97</v>
      </c>
      <c r="H6" s="208"/>
      <c r="I6" s="692" t="s">
        <v>411</v>
      </c>
      <c r="J6" s="693"/>
      <c r="K6" s="694"/>
    </row>
    <row r="7" spans="2:11" ht="15.75">
      <c r="B7" s="698"/>
      <c r="C7" s="699"/>
      <c r="D7" s="304"/>
      <c r="E7" s="163"/>
      <c r="F7" s="207"/>
      <c r="G7" s="691"/>
      <c r="H7" s="208"/>
      <c r="I7" s="289">
        <v>44742</v>
      </c>
      <c r="J7" s="290"/>
      <c r="K7" s="289">
        <v>44377</v>
      </c>
    </row>
    <row r="8" spans="2:11" ht="3" customHeight="1">
      <c r="B8" s="285"/>
      <c r="C8" s="285"/>
      <c r="D8" s="285"/>
      <c r="E8" s="285"/>
      <c r="F8" s="208"/>
      <c r="G8" s="227"/>
      <c r="H8" s="208"/>
      <c r="I8" s="208"/>
      <c r="J8" s="208"/>
      <c r="K8" s="291"/>
    </row>
    <row r="9" spans="2:13" s="87" customFormat="1" ht="15.75">
      <c r="B9" s="266" t="s">
        <v>145</v>
      </c>
      <c r="C9" s="207"/>
      <c r="D9" s="266"/>
      <c r="E9" s="266"/>
      <c r="F9" s="266"/>
      <c r="G9" s="207"/>
      <c r="H9" s="293"/>
      <c r="I9" s="293"/>
      <c r="J9" s="293"/>
      <c r="K9" s="293"/>
      <c r="M9" s="88"/>
    </row>
    <row r="10" spans="2:13" s="87" customFormat="1" ht="3" customHeight="1">
      <c r="B10" s="292"/>
      <c r="C10" s="207"/>
      <c r="D10" s="266"/>
      <c r="E10" s="266"/>
      <c r="F10" s="266"/>
      <c r="G10" s="207"/>
      <c r="H10" s="293"/>
      <c r="I10" s="293"/>
      <c r="J10" s="293"/>
      <c r="K10" s="293"/>
      <c r="M10" s="88"/>
    </row>
    <row r="11" spans="2:13" s="87" customFormat="1" ht="15.75">
      <c r="B11" s="266" t="s">
        <v>142</v>
      </c>
      <c r="C11" s="207"/>
      <c r="D11" s="266"/>
      <c r="E11" s="266"/>
      <c r="F11" s="266"/>
      <c r="G11" s="248"/>
      <c r="H11" s="207"/>
      <c r="I11" s="294">
        <f>SUM(I12:I14)</f>
        <v>220554307</v>
      </c>
      <c r="J11" s="207"/>
      <c r="K11" s="294">
        <f>SUM(K12:K14)</f>
        <v>182368927</v>
      </c>
      <c r="M11" s="10"/>
    </row>
    <row r="12" spans="2:13" s="87" customFormat="1" ht="15.75">
      <c r="B12" s="207" t="s">
        <v>134</v>
      </c>
      <c r="C12" s="207"/>
      <c r="D12" s="266"/>
      <c r="E12" s="266"/>
      <c r="F12" s="266"/>
      <c r="G12" s="295" t="str">
        <f>'Note 3-22'!B7</f>
        <v>3.00</v>
      </c>
      <c r="H12" s="216"/>
      <c r="I12" s="186">
        <f>'Note 3-22'!J13</f>
        <v>91671495</v>
      </c>
      <c r="J12" s="216"/>
      <c r="K12" s="186">
        <f>'Note 3-22'!L13</f>
        <v>8516110</v>
      </c>
      <c r="M12" s="10"/>
    </row>
    <row r="13" spans="2:14" s="87" customFormat="1" ht="15.75">
      <c r="B13" s="207" t="s">
        <v>204</v>
      </c>
      <c r="C13" s="207"/>
      <c r="D13" s="266"/>
      <c r="E13" s="266"/>
      <c r="F13" s="266"/>
      <c r="G13" s="295">
        <v>4</v>
      </c>
      <c r="H13" s="216"/>
      <c r="I13" s="187">
        <f>'Note 3-22'!J30</f>
        <v>128882812</v>
      </c>
      <c r="J13" s="216"/>
      <c r="K13" s="187">
        <f>'Note 3-22'!L30</f>
        <v>173805392</v>
      </c>
      <c r="M13" s="10"/>
      <c r="N13" s="10"/>
    </row>
    <row r="14" spans="2:17" s="87" customFormat="1" ht="15.75">
      <c r="B14" s="207" t="s">
        <v>205</v>
      </c>
      <c r="C14" s="266"/>
      <c r="D14" s="266"/>
      <c r="E14" s="266"/>
      <c r="F14" s="266"/>
      <c r="G14" s="295">
        <v>5</v>
      </c>
      <c r="H14" s="216"/>
      <c r="I14" s="182">
        <f>'Note 3-22'!J40</f>
        <v>0</v>
      </c>
      <c r="J14" s="216"/>
      <c r="K14" s="182">
        <f>'Note 3-22'!L40</f>
        <v>47425</v>
      </c>
      <c r="M14" s="10"/>
      <c r="O14" s="23"/>
      <c r="P14" s="5"/>
      <c r="Q14" s="23"/>
    </row>
    <row r="15" spans="2:17" s="87" customFormat="1" ht="15.75">
      <c r="B15" s="207"/>
      <c r="C15" s="266"/>
      <c r="D15" s="266"/>
      <c r="E15" s="266"/>
      <c r="F15" s="266"/>
      <c r="G15" s="295"/>
      <c r="H15" s="216"/>
      <c r="I15" s="216"/>
      <c r="J15" s="216"/>
      <c r="K15" s="193"/>
      <c r="M15" s="10"/>
      <c r="O15" s="23"/>
      <c r="P15" s="5"/>
      <c r="Q15" s="23"/>
    </row>
    <row r="16" spans="2:13" s="87" customFormat="1" ht="15.75">
      <c r="B16" s="266" t="s">
        <v>139</v>
      </c>
      <c r="C16" s="207"/>
      <c r="D16" s="266"/>
      <c r="E16" s="207"/>
      <c r="F16" s="207"/>
      <c r="G16" s="248"/>
      <c r="H16" s="216"/>
      <c r="I16" s="296">
        <f>SUM(I17:I20)</f>
        <v>76717673</v>
      </c>
      <c r="J16" s="193"/>
      <c r="K16" s="296">
        <f>SUM(K17:K20)</f>
        <v>174912814</v>
      </c>
      <c r="M16" s="10"/>
    </row>
    <row r="17" spans="2:15" s="87" customFormat="1" ht="15.75">
      <c r="B17" s="207" t="s">
        <v>318</v>
      </c>
      <c r="C17" s="207"/>
      <c r="D17" s="207"/>
      <c r="E17" s="207"/>
      <c r="F17" s="207"/>
      <c r="G17" s="295">
        <v>6</v>
      </c>
      <c r="H17" s="216"/>
      <c r="I17" s="187">
        <f>'Note 3-22'!J51</f>
        <v>7663427</v>
      </c>
      <c r="J17" s="216"/>
      <c r="K17" s="187">
        <v>0</v>
      </c>
      <c r="M17" s="10"/>
      <c r="N17" s="10"/>
      <c r="O17" s="10"/>
    </row>
    <row r="18" spans="2:13" s="87" customFormat="1" ht="15.75">
      <c r="B18" s="207" t="s">
        <v>319</v>
      </c>
      <c r="C18" s="207"/>
      <c r="D18" s="207"/>
      <c r="E18" s="207"/>
      <c r="F18" s="207"/>
      <c r="G18" s="295">
        <v>7</v>
      </c>
      <c r="H18" s="216"/>
      <c r="I18" s="187">
        <f>'Note 3-22'!J70</f>
        <v>13548000</v>
      </c>
      <c r="J18" s="216"/>
      <c r="K18" s="187">
        <v>0</v>
      </c>
      <c r="M18" s="10"/>
    </row>
    <row r="19" spans="2:13" s="87" customFormat="1" ht="15.75">
      <c r="B19" s="207" t="s">
        <v>320</v>
      </c>
      <c r="C19" s="207"/>
      <c r="D19" s="207"/>
      <c r="E19" s="207"/>
      <c r="F19" s="207"/>
      <c r="G19" s="295">
        <v>8</v>
      </c>
      <c r="H19" s="216"/>
      <c r="I19" s="187">
        <f>'Note 3-22'!J86</f>
        <v>2646327</v>
      </c>
      <c r="J19" s="216"/>
      <c r="K19" s="187">
        <f>'Note 3-22'!L86</f>
        <v>7750813</v>
      </c>
      <c r="M19" s="10"/>
    </row>
    <row r="20" spans="2:13" s="87" customFormat="1" ht="15.75">
      <c r="B20" s="207" t="s">
        <v>321</v>
      </c>
      <c r="C20" s="207"/>
      <c r="D20" s="207"/>
      <c r="E20" s="207"/>
      <c r="F20" s="207"/>
      <c r="G20" s="295">
        <v>9</v>
      </c>
      <c r="H20" s="216"/>
      <c r="I20" s="187">
        <f>'Note 3-22'!J117</f>
        <v>52859919</v>
      </c>
      <c r="J20" s="216"/>
      <c r="K20" s="187">
        <f>'Note 3-22'!L117</f>
        <v>167162001</v>
      </c>
      <c r="M20" s="10"/>
    </row>
    <row r="21" spans="2:14" s="87" customFormat="1" ht="7.5" customHeight="1">
      <c r="B21" s="207"/>
      <c r="C21" s="207"/>
      <c r="D21" s="207"/>
      <c r="E21" s="207"/>
      <c r="F21" s="207"/>
      <c r="G21" s="295"/>
      <c r="H21" s="224"/>
      <c r="I21" s="182"/>
      <c r="J21" s="216"/>
      <c r="K21" s="182"/>
      <c r="M21" s="10"/>
      <c r="N21" s="10"/>
    </row>
    <row r="22" spans="2:14" s="87" customFormat="1" ht="7.5" customHeight="1">
      <c r="B22" s="207"/>
      <c r="C22" s="207"/>
      <c r="D22" s="207"/>
      <c r="E22" s="207"/>
      <c r="F22" s="207"/>
      <c r="G22" s="295"/>
      <c r="H22" s="224"/>
      <c r="I22" s="216"/>
      <c r="J22" s="216"/>
      <c r="K22" s="216"/>
      <c r="M22" s="10"/>
      <c r="N22" s="10"/>
    </row>
    <row r="23" spans="2:14" s="87" customFormat="1" ht="16.5" thickBot="1">
      <c r="B23" s="266" t="s">
        <v>141</v>
      </c>
      <c r="C23" s="207"/>
      <c r="D23" s="266"/>
      <c r="E23" s="266"/>
      <c r="F23" s="266"/>
      <c r="G23" s="291"/>
      <c r="H23" s="193"/>
      <c r="I23" s="245">
        <f>I16+I11</f>
        <v>297271980</v>
      </c>
      <c r="J23" s="193"/>
      <c r="K23" s="245">
        <f>K16+K11</f>
        <v>357281741</v>
      </c>
      <c r="M23" s="10"/>
      <c r="N23" s="10"/>
    </row>
    <row r="24" spans="2:13" s="87" customFormat="1" ht="9.75" customHeight="1" thickTop="1">
      <c r="B24" s="266"/>
      <c r="C24" s="207"/>
      <c r="D24" s="266"/>
      <c r="E24" s="266"/>
      <c r="F24" s="266"/>
      <c r="G24" s="291"/>
      <c r="H24" s="193"/>
      <c r="I24" s="193"/>
      <c r="J24" s="193"/>
      <c r="K24" s="193"/>
      <c r="M24" s="10"/>
    </row>
    <row r="25" spans="2:13" s="87" customFormat="1" ht="15.75">
      <c r="B25" s="266" t="s">
        <v>176</v>
      </c>
      <c r="C25" s="207"/>
      <c r="D25" s="266"/>
      <c r="E25" s="207"/>
      <c r="F25" s="207"/>
      <c r="G25" s="248"/>
      <c r="H25" s="216"/>
      <c r="I25" s="216"/>
      <c r="J25" s="216"/>
      <c r="K25" s="216"/>
      <c r="M25" s="10"/>
    </row>
    <row r="26" spans="2:13" s="87" customFormat="1" ht="15.75">
      <c r="B26" s="266" t="s">
        <v>50</v>
      </c>
      <c r="C26" s="207"/>
      <c r="D26" s="266"/>
      <c r="E26" s="207"/>
      <c r="F26" s="207"/>
      <c r="G26" s="248"/>
      <c r="H26" s="216"/>
      <c r="I26" s="193">
        <f>SUM(I27:I28)</f>
        <v>190502000.872</v>
      </c>
      <c r="J26" s="216"/>
      <c r="K26" s="193">
        <f>SUM(K27:K28)</f>
        <v>185889127</v>
      </c>
      <c r="L26" s="10"/>
      <c r="M26" s="10"/>
    </row>
    <row r="27" spans="2:13" s="87" customFormat="1" ht="15.75">
      <c r="B27" s="207" t="s">
        <v>2</v>
      </c>
      <c r="C27" s="207"/>
      <c r="D27" s="207"/>
      <c r="E27" s="207"/>
      <c r="F27" s="207"/>
      <c r="G27" s="295">
        <v>10</v>
      </c>
      <c r="H27" s="216"/>
      <c r="I27" s="186">
        <f>'Note 3-22'!J145</f>
        <v>200002000</v>
      </c>
      <c r="J27" s="187"/>
      <c r="K27" s="186">
        <f>'Note 3-22'!L145</f>
        <v>200002000</v>
      </c>
      <c r="M27" s="10"/>
    </row>
    <row r="28" spans="2:13" s="87" customFormat="1" ht="17.25">
      <c r="B28" s="207" t="s">
        <v>58</v>
      </c>
      <c r="C28" s="207"/>
      <c r="D28" s="207"/>
      <c r="E28" s="207"/>
      <c r="F28" s="207"/>
      <c r="G28" s="295">
        <v>11</v>
      </c>
      <c r="H28" s="224"/>
      <c r="I28" s="236">
        <f>'Note 3-22'!J188</f>
        <v>-9499999.128</v>
      </c>
      <c r="J28" s="187"/>
      <c r="K28" s="182">
        <f>'Note 3-22'!L188</f>
        <v>-14112873</v>
      </c>
      <c r="M28" s="10"/>
    </row>
    <row r="29" spans="2:13" s="87" customFormat="1" ht="9.75" customHeight="1">
      <c r="B29" s="207"/>
      <c r="C29" s="207"/>
      <c r="D29" s="207"/>
      <c r="E29" s="294"/>
      <c r="F29" s="294"/>
      <c r="G29" s="248"/>
      <c r="H29" s="224"/>
      <c r="I29" s="224"/>
      <c r="J29" s="224"/>
      <c r="K29" s="193"/>
      <c r="M29" s="10"/>
    </row>
    <row r="30" spans="2:13" s="87" customFormat="1" ht="16.5" customHeight="1">
      <c r="B30" s="266" t="s">
        <v>143</v>
      </c>
      <c r="C30" s="207"/>
      <c r="D30" s="266"/>
      <c r="E30" s="294"/>
      <c r="F30" s="294"/>
      <c r="G30" s="248"/>
      <c r="H30" s="224"/>
      <c r="I30" s="193">
        <f>SUM(I31:I32)</f>
        <v>22921106</v>
      </c>
      <c r="J30" s="224"/>
      <c r="K30" s="193">
        <f>SUM(K31:K32)</f>
        <v>0</v>
      </c>
      <c r="M30" s="10"/>
    </row>
    <row r="31" spans="2:13" s="87" customFormat="1" ht="17.25">
      <c r="B31" s="207" t="s">
        <v>51</v>
      </c>
      <c r="C31" s="207"/>
      <c r="D31" s="207"/>
      <c r="E31" s="294"/>
      <c r="F31" s="294"/>
      <c r="G31" s="295">
        <v>12</v>
      </c>
      <c r="H31" s="224"/>
      <c r="I31" s="235">
        <v>688386</v>
      </c>
      <c r="J31" s="216"/>
      <c r="K31" s="186">
        <v>0</v>
      </c>
      <c r="M31" s="10"/>
    </row>
    <row r="32" spans="2:13" s="87" customFormat="1" ht="17.25">
      <c r="B32" s="207" t="s">
        <v>410</v>
      </c>
      <c r="C32" s="207"/>
      <c r="D32" s="207"/>
      <c r="E32" s="294"/>
      <c r="F32" s="294"/>
      <c r="G32" s="295">
        <v>13</v>
      </c>
      <c r="H32" s="224"/>
      <c r="I32" s="182">
        <f>'Note 3-22'!J219</f>
        <v>22232720</v>
      </c>
      <c r="J32" s="224"/>
      <c r="K32" s="182">
        <f>'Note 3-22'!L217</f>
        <v>0</v>
      </c>
      <c r="M32" s="10"/>
    </row>
    <row r="33" spans="2:13" s="87" customFormat="1" ht="17.25">
      <c r="B33" s="207"/>
      <c r="C33" s="207"/>
      <c r="D33" s="207"/>
      <c r="E33" s="294"/>
      <c r="F33" s="294"/>
      <c r="G33" s="297"/>
      <c r="H33" s="224"/>
      <c r="I33" s="224"/>
      <c r="J33" s="224"/>
      <c r="K33" s="193"/>
      <c r="M33" s="10"/>
    </row>
    <row r="34" spans="2:14" s="87" customFormat="1" ht="15.75">
      <c r="B34" s="266" t="s">
        <v>144</v>
      </c>
      <c r="C34" s="207"/>
      <c r="D34" s="266"/>
      <c r="E34" s="266"/>
      <c r="F34" s="266"/>
      <c r="G34" s="248"/>
      <c r="H34" s="216"/>
      <c r="I34" s="193">
        <f>SUM(I35:I43)</f>
        <v>83848872.928</v>
      </c>
      <c r="J34" s="216"/>
      <c r="K34" s="193">
        <f>SUM(K35:K43)</f>
        <v>171392614</v>
      </c>
      <c r="M34" s="10"/>
      <c r="N34" s="10"/>
    </row>
    <row r="35" spans="2:14" s="87" customFormat="1" ht="15.75">
      <c r="B35" s="207" t="s">
        <v>191</v>
      </c>
      <c r="C35" s="207"/>
      <c r="D35" s="266"/>
      <c r="E35" s="266"/>
      <c r="F35" s="266"/>
      <c r="G35" s="295">
        <v>14</v>
      </c>
      <c r="H35" s="216"/>
      <c r="I35" s="186">
        <f>'Note 3-22'!J237</f>
        <v>72978269</v>
      </c>
      <c r="J35" s="187"/>
      <c r="K35" s="186">
        <f>'Note 3-22'!L235</f>
        <v>41439854</v>
      </c>
      <c r="M35" s="10"/>
      <c r="N35" s="10"/>
    </row>
    <row r="36" spans="2:14" s="87" customFormat="1" ht="15.75">
      <c r="B36" s="207" t="s">
        <v>325</v>
      </c>
      <c r="C36" s="207"/>
      <c r="D36" s="266"/>
      <c r="E36" s="266"/>
      <c r="F36" s="266"/>
      <c r="G36" s="295">
        <v>15</v>
      </c>
      <c r="H36" s="216"/>
      <c r="I36" s="187">
        <f>'Note 3-22'!J255</f>
        <v>6938050</v>
      </c>
      <c r="J36" s="187"/>
      <c r="K36" s="187">
        <f>'Note 3-22'!L255</f>
        <v>0</v>
      </c>
      <c r="M36" s="10"/>
      <c r="N36" s="10"/>
    </row>
    <row r="37" spans="2:14" s="87" customFormat="1" ht="15.75">
      <c r="B37" s="207" t="s">
        <v>107</v>
      </c>
      <c r="C37" s="207"/>
      <c r="D37" s="207"/>
      <c r="E37" s="207"/>
      <c r="F37" s="207"/>
      <c r="G37" s="295">
        <v>16</v>
      </c>
      <c r="H37" s="216"/>
      <c r="I37" s="187">
        <f>'Note 3-22'!J261</f>
        <v>0</v>
      </c>
      <c r="J37" s="187"/>
      <c r="K37" s="187">
        <f>'Note 3-22'!L261</f>
        <v>106500</v>
      </c>
      <c r="M37" s="10"/>
      <c r="N37" s="10"/>
    </row>
    <row r="38" spans="2:14" s="87" customFormat="1" ht="15.75">
      <c r="B38" s="207" t="s">
        <v>108</v>
      </c>
      <c r="C38" s="207"/>
      <c r="D38" s="207"/>
      <c r="E38" s="207"/>
      <c r="F38" s="207"/>
      <c r="G38" s="295">
        <v>17</v>
      </c>
      <c r="H38" s="216"/>
      <c r="I38" s="187">
        <f>'Note 3-22'!J294</f>
        <v>403772</v>
      </c>
      <c r="J38" s="187"/>
      <c r="K38" s="187">
        <f>'Note 3-22'!L294</f>
        <v>11356966</v>
      </c>
      <c r="M38" s="10"/>
      <c r="N38" s="10"/>
    </row>
    <row r="39" spans="2:13" s="87" customFormat="1" ht="15.75">
      <c r="B39" s="207" t="s">
        <v>226</v>
      </c>
      <c r="C39" s="207"/>
      <c r="D39" s="207"/>
      <c r="E39" s="207"/>
      <c r="F39" s="207"/>
      <c r="G39" s="295">
        <v>18</v>
      </c>
      <c r="H39" s="216"/>
      <c r="I39" s="187">
        <f>'Note 3-22'!J309</f>
        <v>406778.41000000003</v>
      </c>
      <c r="J39" s="187"/>
      <c r="K39" s="187">
        <f>'Note 3-22'!L309</f>
        <v>535356</v>
      </c>
      <c r="M39" s="10"/>
    </row>
    <row r="40" spans="2:14" s="87" customFormat="1" ht="15.75">
      <c r="B40" s="207" t="s">
        <v>244</v>
      </c>
      <c r="C40" s="207"/>
      <c r="D40" s="207"/>
      <c r="E40" s="207"/>
      <c r="F40" s="207"/>
      <c r="G40" s="295">
        <v>19</v>
      </c>
      <c r="H40" s="216"/>
      <c r="I40" s="187">
        <f>'Note 3-22'!J317</f>
        <v>0</v>
      </c>
      <c r="J40" s="187"/>
      <c r="K40" s="187">
        <f>'Note 3-22'!L317</f>
        <v>92383743</v>
      </c>
      <c r="M40" s="10"/>
      <c r="N40" s="10"/>
    </row>
    <row r="41" spans="2:13" s="87" customFormat="1" ht="15.75">
      <c r="B41" s="207" t="s">
        <v>227</v>
      </c>
      <c r="C41" s="207"/>
      <c r="D41" s="207"/>
      <c r="E41" s="207"/>
      <c r="F41" s="207"/>
      <c r="G41" s="295">
        <v>20</v>
      </c>
      <c r="H41" s="216"/>
      <c r="I41" s="187">
        <f>'Note 3-22'!J329</f>
        <v>0</v>
      </c>
      <c r="J41" s="187"/>
      <c r="K41" s="187">
        <f>'Note 3-22'!L329</f>
        <v>22936500</v>
      </c>
      <c r="M41" s="10"/>
    </row>
    <row r="42" spans="2:13" s="87" customFormat="1" ht="15.75">
      <c r="B42" s="207" t="s">
        <v>109</v>
      </c>
      <c r="C42" s="207"/>
      <c r="D42" s="207"/>
      <c r="E42" s="207"/>
      <c r="F42" s="207"/>
      <c r="G42" s="295">
        <v>21</v>
      </c>
      <c r="H42" s="216"/>
      <c r="I42" s="187">
        <f>'Note 3-22'!J350</f>
        <v>441592</v>
      </c>
      <c r="J42" s="187"/>
      <c r="K42" s="187">
        <f>'Note 3-22'!L350</f>
        <v>273409</v>
      </c>
      <c r="M42" s="10"/>
    </row>
    <row r="43" spans="2:13" s="87" customFormat="1" ht="15.75">
      <c r="B43" s="207" t="s">
        <v>35</v>
      </c>
      <c r="C43" s="207"/>
      <c r="D43" s="207"/>
      <c r="E43" s="207"/>
      <c r="F43" s="207"/>
      <c r="G43" s="295">
        <v>22</v>
      </c>
      <c r="H43" s="216"/>
      <c r="I43" s="187">
        <f>'Note 3-22'!J357</f>
        <v>2680411.518</v>
      </c>
      <c r="J43" s="187"/>
      <c r="K43" s="187">
        <f>'Note 3-22'!L357</f>
        <v>2360286</v>
      </c>
      <c r="M43" s="10"/>
    </row>
    <row r="44" spans="2:13" s="87" customFormat="1" ht="21" customHeight="1" hidden="1">
      <c r="B44" s="207"/>
      <c r="C44" s="266"/>
      <c r="D44" s="266"/>
      <c r="E44" s="266"/>
      <c r="F44" s="266"/>
      <c r="G44" s="248"/>
      <c r="H44" s="216"/>
      <c r="I44" s="216"/>
      <c r="J44" s="216"/>
      <c r="K44" s="216"/>
      <c r="M44" s="10"/>
    </row>
    <row r="45" spans="2:13" s="87" customFormat="1" ht="18" thickBot="1">
      <c r="B45" s="266" t="s">
        <v>140</v>
      </c>
      <c r="C45" s="207"/>
      <c r="D45" s="266"/>
      <c r="E45" s="294"/>
      <c r="F45" s="294"/>
      <c r="G45" s="291"/>
      <c r="H45" s="234"/>
      <c r="I45" s="245">
        <f>I26+I30+I34</f>
        <v>297271979.8</v>
      </c>
      <c r="J45" s="193"/>
      <c r="K45" s="245">
        <f>K26+K30+K34</f>
        <v>357281741</v>
      </c>
      <c r="M45" s="10"/>
    </row>
    <row r="46" spans="2:13" s="87" customFormat="1" ht="5.25" customHeight="1" hidden="1" thickTop="1">
      <c r="B46" s="207"/>
      <c r="C46" s="207"/>
      <c r="D46" s="207"/>
      <c r="E46" s="294"/>
      <c r="F46" s="294"/>
      <c r="G46" s="248"/>
      <c r="H46" s="224"/>
      <c r="I46" s="224"/>
      <c r="J46" s="224"/>
      <c r="K46" s="216"/>
      <c r="M46" s="10"/>
    </row>
    <row r="47" spans="2:19" s="87" customFormat="1" ht="18" thickTop="1">
      <c r="B47" s="266" t="s">
        <v>376</v>
      </c>
      <c r="C47" s="207"/>
      <c r="D47" s="266"/>
      <c r="E47" s="294"/>
      <c r="F47" s="294"/>
      <c r="G47" s="295">
        <v>32</v>
      </c>
      <c r="H47" s="234"/>
      <c r="I47" s="298">
        <f>'Note 23-42'!G172</f>
        <v>9.525004793552064</v>
      </c>
      <c r="J47" s="234"/>
      <c r="K47" s="298">
        <f>'Note 23-42'!K172</f>
        <v>9.294363406365937</v>
      </c>
      <c r="S47" s="87" t="s">
        <v>25</v>
      </c>
    </row>
    <row r="48" spans="2:11" s="87" customFormat="1" ht="17.25" hidden="1">
      <c r="B48" s="266"/>
      <c r="C48" s="207"/>
      <c r="D48" s="266"/>
      <c r="E48" s="294"/>
      <c r="F48" s="294"/>
      <c r="G48" s="295"/>
      <c r="H48" s="234"/>
      <c r="I48" s="298"/>
      <c r="J48" s="234"/>
      <c r="K48" s="298"/>
    </row>
    <row r="49" spans="2:11" s="87" customFormat="1" ht="36.75" customHeight="1">
      <c r="B49" s="266" t="s">
        <v>502</v>
      </c>
      <c r="C49" s="207"/>
      <c r="D49" s="266"/>
      <c r="E49" s="294"/>
      <c r="F49" s="294"/>
      <c r="G49" s="295"/>
      <c r="H49" s="234"/>
      <c r="I49" s="193" t="s">
        <v>503</v>
      </c>
      <c r="J49" s="234"/>
      <c r="K49" s="879" t="s">
        <v>504</v>
      </c>
    </row>
    <row r="50" spans="2:11" s="87" customFormat="1" ht="18" customHeight="1">
      <c r="B50" s="124" t="s">
        <v>495</v>
      </c>
      <c r="C50" s="124"/>
      <c r="D50" s="124"/>
      <c r="E50" s="124"/>
      <c r="F50" s="124"/>
      <c r="G50" s="124"/>
      <c r="H50" s="124"/>
      <c r="I50" s="124"/>
      <c r="J50" s="124"/>
      <c r="K50" s="124"/>
    </row>
    <row r="51" spans="2:11" s="87" customFormat="1" ht="15" customHeight="1">
      <c r="B51" s="124" t="s">
        <v>496</v>
      </c>
      <c r="C51" s="124"/>
      <c r="D51" s="124"/>
      <c r="E51" s="124"/>
      <c r="F51" s="124"/>
      <c r="G51" s="124"/>
      <c r="H51" s="124"/>
      <c r="I51" s="124"/>
      <c r="J51" s="124"/>
      <c r="K51" s="124"/>
    </row>
    <row r="52" spans="2:11" s="87" customFormat="1" ht="34.5" customHeight="1">
      <c r="B52" s="686" t="s">
        <v>476</v>
      </c>
      <c r="C52" s="686"/>
      <c r="D52" s="686"/>
      <c r="E52" s="686"/>
      <c r="F52" s="686"/>
      <c r="G52" s="686"/>
      <c r="H52" s="686"/>
      <c r="I52" s="686"/>
      <c r="J52" s="686"/>
      <c r="K52" s="686"/>
    </row>
    <row r="53" spans="2:11" s="87" customFormat="1" ht="0.75" customHeight="1">
      <c r="B53" s="266"/>
      <c r="C53" s="207"/>
      <c r="D53" s="266"/>
      <c r="E53" s="294"/>
      <c r="F53" s="294"/>
      <c r="G53" s="295"/>
      <c r="H53" s="234"/>
      <c r="I53" s="298"/>
      <c r="J53" s="234"/>
      <c r="K53" s="298"/>
    </row>
    <row r="54" spans="2:11" s="87" customFormat="1" ht="15.75" hidden="1">
      <c r="B54" s="248"/>
      <c r="C54" s="248"/>
      <c r="D54" s="248"/>
      <c r="E54" s="248"/>
      <c r="F54" s="248"/>
      <c r="G54" s="248"/>
      <c r="H54" s="248"/>
      <c r="I54" s="248"/>
      <c r="J54" s="248"/>
      <c r="K54" s="248"/>
    </row>
    <row r="55" spans="3:11" ht="1.5" customHeight="1" hidden="1">
      <c r="C55" s="124"/>
      <c r="D55" s="129"/>
      <c r="E55" s="124"/>
      <c r="F55" s="284"/>
      <c r="G55" s="124"/>
      <c r="H55" s="124"/>
      <c r="I55" s="124"/>
      <c r="J55" s="124"/>
      <c r="K55" s="124"/>
    </row>
    <row r="56" spans="2:7" ht="6.75" customHeight="1" hidden="1">
      <c r="B56" s="107"/>
      <c r="E56" s="108"/>
      <c r="F56" s="118"/>
      <c r="G56" s="108"/>
    </row>
    <row r="57" spans="2:14" ht="12" customHeight="1">
      <c r="B57" s="116"/>
      <c r="C57" s="116"/>
      <c r="D57" s="116"/>
      <c r="E57" s="269"/>
      <c r="F57" s="269"/>
      <c r="G57" s="269"/>
      <c r="H57" s="269"/>
      <c r="I57" s="695"/>
      <c r="J57" s="695"/>
      <c r="K57" s="695"/>
      <c r="L57" s="269"/>
      <c r="M57" s="269"/>
      <c r="N57" s="269"/>
    </row>
    <row r="58" spans="2:14" ht="15.75">
      <c r="B58" s="668"/>
      <c r="C58" s="668"/>
      <c r="D58" s="668"/>
      <c r="E58" s="269"/>
      <c r="F58" s="269"/>
      <c r="G58" s="269"/>
      <c r="H58" s="269"/>
      <c r="I58" s="664" t="s">
        <v>492</v>
      </c>
      <c r="J58" s="664"/>
      <c r="K58" s="664"/>
      <c r="L58" s="269"/>
      <c r="M58" s="269"/>
      <c r="N58" s="269"/>
    </row>
    <row r="59" spans="2:11" ht="15.75">
      <c r="B59" s="113"/>
      <c r="C59" s="113"/>
      <c r="D59" s="113"/>
      <c r="E59" s="113"/>
      <c r="F59" s="113"/>
      <c r="G59" s="113"/>
      <c r="H59" s="113"/>
      <c r="I59" s="687" t="s">
        <v>493</v>
      </c>
      <c r="J59" s="687"/>
      <c r="K59" s="687"/>
    </row>
    <row r="60" spans="2:11" ht="15.75">
      <c r="B60" s="113"/>
      <c r="C60" s="113"/>
      <c r="D60" s="113"/>
      <c r="E60" s="113"/>
      <c r="F60" s="113"/>
      <c r="G60" s="113"/>
      <c r="H60" s="113"/>
      <c r="I60" s="683" t="s">
        <v>494</v>
      </c>
      <c r="J60" s="683"/>
      <c r="K60" s="683"/>
    </row>
    <row r="61" spans="7:11" ht="15.75">
      <c r="G61" s="15"/>
      <c r="I61" s="299"/>
      <c r="J61" s="299"/>
      <c r="K61" s="300"/>
    </row>
    <row r="62" spans="2:11" ht="13.5" customHeight="1">
      <c r="B62" s="105"/>
      <c r="C62" s="20"/>
      <c r="G62" s="15"/>
      <c r="I62" s="878" t="s">
        <v>503</v>
      </c>
      <c r="J62" s="301"/>
      <c r="K62" s="302"/>
    </row>
    <row r="63" spans="2:11" ht="4.5" customHeight="1" hidden="1">
      <c r="B63" s="16"/>
      <c r="C63" s="16"/>
      <c r="G63" s="249"/>
      <c r="I63" s="301"/>
      <c r="J63" s="301"/>
      <c r="K63" s="302" t="s">
        <v>25</v>
      </c>
    </row>
    <row r="64" spans="2:13" s="87" customFormat="1" ht="15.75">
      <c r="B64" s="87" t="s">
        <v>475</v>
      </c>
      <c r="D64" s="4"/>
      <c r="E64" s="8"/>
      <c r="F64" s="8"/>
      <c r="G64" s="8"/>
      <c r="H64" s="8"/>
      <c r="I64" s="684" t="s">
        <v>489</v>
      </c>
      <c r="J64" s="684"/>
      <c r="K64" s="684"/>
      <c r="M64" s="88"/>
    </row>
    <row r="65" spans="2:11" s="87" customFormat="1" ht="15.75">
      <c r="B65" s="611" t="s">
        <v>510</v>
      </c>
      <c r="E65" s="7"/>
      <c r="F65" s="7"/>
      <c r="G65" s="7"/>
      <c r="H65" s="7"/>
      <c r="I65" s="685" t="s">
        <v>490</v>
      </c>
      <c r="J65" s="685"/>
      <c r="K65" s="685"/>
    </row>
    <row r="66" spans="5:11" s="87" customFormat="1" ht="15.75">
      <c r="E66" s="2"/>
      <c r="F66" s="2"/>
      <c r="G66" s="2"/>
      <c r="H66" s="2"/>
      <c r="I66" s="685" t="s">
        <v>491</v>
      </c>
      <c r="J66" s="685"/>
      <c r="K66" s="685"/>
    </row>
    <row r="67" spans="5:11" s="87" customFormat="1" ht="15.75">
      <c r="E67" s="2"/>
      <c r="F67" s="2"/>
      <c r="G67" s="2"/>
      <c r="H67" s="2"/>
      <c r="I67" s="685" t="s">
        <v>500</v>
      </c>
      <c r="J67" s="685"/>
      <c r="K67" s="685"/>
    </row>
    <row r="68" spans="2:13" ht="15.75">
      <c r="B68" s="87"/>
      <c r="C68" s="87"/>
      <c r="D68" s="87"/>
      <c r="E68" s="7"/>
      <c r="F68" s="7"/>
      <c r="G68" s="7"/>
      <c r="H68" s="7"/>
      <c r="I68" s="7"/>
      <c r="J68" s="7"/>
      <c r="K68" s="7"/>
      <c r="M68" s="87"/>
    </row>
    <row r="69" spans="2:11" ht="15.75">
      <c r="B69" s="87"/>
      <c r="C69" s="87"/>
      <c r="D69" s="87"/>
      <c r="E69" s="7"/>
      <c r="F69" s="7"/>
      <c r="G69" s="7"/>
      <c r="H69" s="7"/>
      <c r="I69" s="7">
        <f>I23-I45</f>
        <v>0.19999998807907104</v>
      </c>
      <c r="J69" s="7">
        <f>J23-J45</f>
        <v>0</v>
      </c>
      <c r="K69" s="7">
        <f>K23-K45</f>
        <v>0</v>
      </c>
    </row>
    <row r="70" spans="2:11" ht="15.75">
      <c r="B70" s="87"/>
      <c r="C70" s="87"/>
      <c r="D70" s="17"/>
      <c r="E70" s="7"/>
      <c r="F70" s="7"/>
      <c r="G70" s="7"/>
      <c r="H70" s="7"/>
      <c r="I70" s="7"/>
      <c r="J70" s="7"/>
      <c r="K70" s="7"/>
    </row>
    <row r="71" spans="2:11" ht="15.75">
      <c r="B71" s="87"/>
      <c r="C71" s="87"/>
      <c r="D71" s="87"/>
      <c r="E71" s="7"/>
      <c r="F71" s="7"/>
      <c r="G71" s="7"/>
      <c r="H71" s="7"/>
      <c r="I71" s="7"/>
      <c r="J71" s="7"/>
      <c r="K71" s="7"/>
    </row>
    <row r="72" spans="2:11" ht="15.75">
      <c r="B72" s="87"/>
      <c r="C72" s="87"/>
      <c r="D72" s="104"/>
      <c r="E72" s="7"/>
      <c r="F72" s="7"/>
      <c r="G72" s="7"/>
      <c r="H72" s="7"/>
      <c r="I72" s="7"/>
      <c r="J72" s="7"/>
      <c r="K72" s="7"/>
    </row>
    <row r="73" spans="2:11" ht="15.75">
      <c r="B73" s="87"/>
      <c r="C73" s="87"/>
      <c r="D73" s="87"/>
      <c r="E73" s="7"/>
      <c r="F73" s="7"/>
      <c r="G73" s="7"/>
      <c r="H73" s="7"/>
      <c r="I73" s="7"/>
      <c r="J73" s="7"/>
      <c r="K73" s="7"/>
    </row>
    <row r="74" spans="2:11" ht="15.75">
      <c r="B74" s="87"/>
      <c r="C74" s="87"/>
      <c r="D74" s="18"/>
      <c r="E74" s="7"/>
      <c r="F74" s="7"/>
      <c r="G74" s="7"/>
      <c r="H74" s="7"/>
      <c r="I74" s="7"/>
      <c r="J74" s="7"/>
      <c r="K74" s="7"/>
    </row>
    <row r="75" spans="2:11" ht="15.75">
      <c r="B75" s="87"/>
      <c r="C75" s="87"/>
      <c r="D75" s="87"/>
      <c r="E75" s="7"/>
      <c r="F75" s="7"/>
      <c r="G75" s="7"/>
      <c r="H75" s="7"/>
      <c r="I75" s="7"/>
      <c r="J75" s="7"/>
      <c r="K75" s="7"/>
    </row>
    <row r="76" spans="2:11" ht="15.75">
      <c r="B76" s="87"/>
      <c r="C76" s="87"/>
      <c r="D76" s="87"/>
      <c r="E76" s="7"/>
      <c r="F76" s="7"/>
      <c r="G76" s="7"/>
      <c r="H76" s="7"/>
      <c r="I76" s="7"/>
      <c r="J76" s="7"/>
      <c r="K76" s="7"/>
    </row>
    <row r="77" spans="2:11" ht="15.75">
      <c r="B77" s="87"/>
      <c r="C77" s="87"/>
      <c r="D77" s="87"/>
      <c r="E77" s="7"/>
      <c r="F77" s="7"/>
      <c r="G77" s="7"/>
      <c r="H77" s="7"/>
      <c r="I77" s="7"/>
      <c r="J77" s="7"/>
      <c r="K77" s="7"/>
    </row>
    <row r="78" spans="2:11" ht="15.75">
      <c r="B78" s="87"/>
      <c r="C78" s="87"/>
      <c r="D78" s="18"/>
      <c r="E78" s="7"/>
      <c r="F78" s="7"/>
      <c r="G78" s="7"/>
      <c r="H78" s="7"/>
      <c r="I78" s="7"/>
      <c r="J78" s="7"/>
      <c r="K78" s="7"/>
    </row>
    <row r="79" spans="2:11" ht="15.75">
      <c r="B79" s="87"/>
      <c r="C79" s="87"/>
      <c r="D79" s="87"/>
      <c r="E79" s="87"/>
      <c r="F79" s="87"/>
      <c r="G79" s="87"/>
      <c r="H79" s="87"/>
      <c r="I79" s="87"/>
      <c r="J79" s="87"/>
      <c r="K79" s="87"/>
    </row>
    <row r="80" spans="2:11" ht="15.75">
      <c r="B80" s="87"/>
      <c r="C80" s="87"/>
      <c r="D80" s="87"/>
      <c r="E80" s="87"/>
      <c r="F80" s="87"/>
      <c r="G80" s="87"/>
      <c r="H80" s="87"/>
      <c r="I80" s="87"/>
      <c r="J80" s="87"/>
      <c r="K80" s="87"/>
    </row>
    <row r="81" spans="2:11" ht="15.75">
      <c r="B81" s="87"/>
      <c r="C81" s="87"/>
      <c r="D81" s="87"/>
      <c r="E81" s="87"/>
      <c r="F81" s="87"/>
      <c r="G81" s="87"/>
      <c r="H81" s="87"/>
      <c r="I81" s="87"/>
      <c r="J81" s="87"/>
      <c r="K81" s="87"/>
    </row>
    <row r="82" spans="2:11" ht="15.75">
      <c r="B82" s="87"/>
      <c r="C82" s="87"/>
      <c r="D82" s="87"/>
      <c r="E82" s="87"/>
      <c r="F82" s="87"/>
      <c r="G82" s="87"/>
      <c r="H82" s="87"/>
      <c r="I82" s="87"/>
      <c r="J82" s="87"/>
      <c r="K82" s="87"/>
    </row>
    <row r="83" spans="2:11" ht="15.75">
      <c r="B83" s="87"/>
      <c r="C83" s="87"/>
      <c r="D83" s="87"/>
      <c r="E83" s="87"/>
      <c r="F83" s="87"/>
      <c r="G83" s="87"/>
      <c r="H83" s="87"/>
      <c r="I83" s="87"/>
      <c r="J83" s="87"/>
      <c r="K83" s="87"/>
    </row>
    <row r="84" spans="2:11" ht="15.75">
      <c r="B84" s="87"/>
      <c r="C84" s="87"/>
      <c r="D84" s="87"/>
      <c r="E84" s="87"/>
      <c r="F84" s="87"/>
      <c r="G84" s="87"/>
      <c r="H84" s="87"/>
      <c r="I84" s="87"/>
      <c r="J84" s="87"/>
      <c r="K84" s="87"/>
    </row>
    <row r="85" spans="2:11" ht="15.75">
      <c r="B85" s="87"/>
      <c r="C85" s="87"/>
      <c r="D85" s="87"/>
      <c r="E85" s="87"/>
      <c r="F85" s="87"/>
      <c r="G85" s="87"/>
      <c r="H85" s="87"/>
      <c r="I85" s="87"/>
      <c r="J85" s="87"/>
      <c r="K85" s="87"/>
    </row>
    <row r="86" spans="2:11" ht="15.75">
      <c r="B86" s="87"/>
      <c r="C86" s="87"/>
      <c r="D86" s="19"/>
      <c r="E86" s="19"/>
      <c r="F86" s="19"/>
      <c r="G86" s="19"/>
      <c r="H86" s="19"/>
      <c r="I86" s="19"/>
      <c r="J86" s="19"/>
      <c r="K86" s="19"/>
    </row>
    <row r="87" spans="2:11" ht="15.75">
      <c r="B87" s="87"/>
      <c r="C87" s="87"/>
      <c r="D87" s="19"/>
      <c r="E87" s="19"/>
      <c r="F87" s="19"/>
      <c r="G87" s="19"/>
      <c r="H87" s="19"/>
      <c r="I87" s="19"/>
      <c r="J87" s="19"/>
      <c r="K87" s="19"/>
    </row>
    <row r="88" spans="2:11" ht="15.75">
      <c r="B88" s="87"/>
      <c r="C88" s="87"/>
      <c r="D88" s="87"/>
      <c r="E88" s="87"/>
      <c r="F88" s="87"/>
      <c r="G88" s="87"/>
      <c r="H88" s="87"/>
      <c r="I88" s="87"/>
      <c r="J88" s="87"/>
      <c r="K88" s="87"/>
    </row>
    <row r="89" spans="2:11" ht="15.75">
      <c r="B89" s="87"/>
      <c r="C89" s="87"/>
      <c r="D89" s="87"/>
      <c r="E89" s="87"/>
      <c r="F89" s="87"/>
      <c r="G89" s="87"/>
      <c r="H89" s="87"/>
      <c r="I89" s="87"/>
      <c r="J89" s="87"/>
      <c r="K89" s="87"/>
    </row>
    <row r="90" spans="2:11" ht="15.75">
      <c r="B90" s="87"/>
      <c r="C90" s="87"/>
      <c r="D90" s="87"/>
      <c r="E90" s="87"/>
      <c r="F90" s="87"/>
      <c r="G90" s="87"/>
      <c r="H90" s="87"/>
      <c r="I90" s="87"/>
      <c r="J90" s="87"/>
      <c r="K90" s="87"/>
    </row>
    <row r="91" spans="2:11" ht="15.75">
      <c r="B91" s="87"/>
      <c r="C91" s="87"/>
      <c r="D91" s="87"/>
      <c r="E91" s="87"/>
      <c r="F91" s="87"/>
      <c r="G91" s="87"/>
      <c r="H91" s="87"/>
      <c r="I91" s="87"/>
      <c r="J91" s="87"/>
      <c r="K91" s="87"/>
    </row>
    <row r="92" spans="2:11" ht="15.75">
      <c r="B92" s="87"/>
      <c r="C92" s="87"/>
      <c r="D92" s="87"/>
      <c r="E92" s="87"/>
      <c r="F92" s="87"/>
      <c r="G92" s="87"/>
      <c r="H92" s="87"/>
      <c r="I92" s="87"/>
      <c r="J92" s="87"/>
      <c r="K92" s="87"/>
    </row>
    <row r="93" spans="2:11" ht="15.75">
      <c r="B93" s="87"/>
      <c r="C93" s="87"/>
      <c r="D93" s="87"/>
      <c r="E93" s="87"/>
      <c r="F93" s="87"/>
      <c r="G93" s="87"/>
      <c r="H93" s="87"/>
      <c r="I93" s="87"/>
      <c r="J93" s="87"/>
      <c r="K93" s="87"/>
    </row>
    <row r="94" spans="2:11" ht="15.75">
      <c r="B94" s="87"/>
      <c r="C94" s="87"/>
      <c r="D94" s="87"/>
      <c r="E94" s="87"/>
      <c r="F94" s="87"/>
      <c r="G94" s="87"/>
      <c r="H94" s="87"/>
      <c r="I94" s="87"/>
      <c r="J94" s="87"/>
      <c r="K94" s="87"/>
    </row>
    <row r="95" spans="2:11" ht="15.75">
      <c r="B95" s="87"/>
      <c r="C95" s="87"/>
      <c r="D95" s="87"/>
      <c r="E95" s="87"/>
      <c r="F95" s="87"/>
      <c r="G95" s="87"/>
      <c r="H95" s="87"/>
      <c r="I95" s="87"/>
      <c r="J95" s="87"/>
      <c r="K95" s="87"/>
    </row>
    <row r="96" spans="2:11" ht="15.75">
      <c r="B96" s="87"/>
      <c r="C96" s="87"/>
      <c r="D96" s="87"/>
      <c r="E96" s="87"/>
      <c r="F96" s="87"/>
      <c r="G96" s="87"/>
      <c r="H96" s="87"/>
      <c r="I96" s="87"/>
      <c r="J96" s="87"/>
      <c r="K96" s="87"/>
    </row>
    <row r="97" spans="2:11" ht="15.75">
      <c r="B97" s="87"/>
      <c r="C97" s="87"/>
      <c r="D97" s="87"/>
      <c r="E97" s="87"/>
      <c r="F97" s="87"/>
      <c r="G97" s="87"/>
      <c r="H97" s="87"/>
      <c r="I97" s="87"/>
      <c r="J97" s="87"/>
      <c r="K97" s="87"/>
    </row>
    <row r="98" spans="2:11" ht="15.75">
      <c r="B98" s="87"/>
      <c r="C98" s="87"/>
      <c r="D98" s="87"/>
      <c r="E98" s="87"/>
      <c r="F98" s="87"/>
      <c r="G98" s="87"/>
      <c r="H98" s="87"/>
      <c r="I98" s="87"/>
      <c r="J98" s="87"/>
      <c r="K98" s="87"/>
    </row>
    <row r="99" spans="2:11" ht="15.75">
      <c r="B99" s="87"/>
      <c r="C99" s="87"/>
      <c r="D99" s="87"/>
      <c r="E99" s="87"/>
      <c r="F99" s="87"/>
      <c r="G99" s="87"/>
      <c r="H99" s="87"/>
      <c r="I99" s="87"/>
      <c r="J99" s="87"/>
      <c r="K99" s="87"/>
    </row>
    <row r="100" spans="2:11" ht="15.75">
      <c r="B100" s="87"/>
      <c r="C100" s="87"/>
      <c r="D100" s="87"/>
      <c r="E100" s="87"/>
      <c r="F100" s="87"/>
      <c r="G100" s="87"/>
      <c r="H100" s="87"/>
      <c r="I100" s="87"/>
      <c r="J100" s="87"/>
      <c r="K100" s="87"/>
    </row>
    <row r="101" spans="2:11" ht="15.75">
      <c r="B101" s="87"/>
      <c r="C101" s="87"/>
      <c r="D101" s="87"/>
      <c r="E101" s="87"/>
      <c r="F101" s="87"/>
      <c r="G101" s="87"/>
      <c r="H101" s="87"/>
      <c r="I101" s="87"/>
      <c r="J101" s="87"/>
      <c r="K101" s="87"/>
    </row>
    <row r="102" spans="2:11" ht="15.75">
      <c r="B102" s="87"/>
      <c r="C102" s="87"/>
      <c r="D102" s="87"/>
      <c r="E102" s="87"/>
      <c r="F102" s="87"/>
      <c r="G102" s="87"/>
      <c r="H102" s="87"/>
      <c r="I102" s="87"/>
      <c r="J102" s="87"/>
      <c r="K102" s="87"/>
    </row>
    <row r="103" spans="2:11" ht="15.75">
      <c r="B103" s="87"/>
      <c r="C103" s="87"/>
      <c r="D103" s="87"/>
      <c r="E103" s="87"/>
      <c r="F103" s="87"/>
      <c r="G103" s="87"/>
      <c r="H103" s="87"/>
      <c r="I103" s="87"/>
      <c r="J103" s="87"/>
      <c r="K103" s="87"/>
    </row>
    <row r="104" spans="2:11" ht="15.75">
      <c r="B104" s="87"/>
      <c r="C104" s="87"/>
      <c r="D104" s="87"/>
      <c r="E104" s="87"/>
      <c r="F104" s="87"/>
      <c r="G104" s="87"/>
      <c r="H104" s="87"/>
      <c r="I104" s="87"/>
      <c r="J104" s="87"/>
      <c r="K104" s="87"/>
    </row>
    <row r="105" spans="2:11" ht="15.75">
      <c r="B105" s="87"/>
      <c r="C105" s="87"/>
      <c r="D105" s="87"/>
      <c r="E105" s="87"/>
      <c r="F105" s="87"/>
      <c r="G105" s="87"/>
      <c r="H105" s="87"/>
      <c r="I105" s="87"/>
      <c r="J105" s="87"/>
      <c r="K105" s="87"/>
    </row>
    <row r="106" spans="2:11" ht="15.75">
      <c r="B106" s="87"/>
      <c r="C106" s="87"/>
      <c r="D106" s="87"/>
      <c r="E106" s="87"/>
      <c r="F106" s="87"/>
      <c r="G106" s="87"/>
      <c r="H106" s="87"/>
      <c r="I106" s="87"/>
      <c r="J106" s="87"/>
      <c r="K106" s="87"/>
    </row>
    <row r="107" spans="2:11" ht="15.75">
      <c r="B107" s="87"/>
      <c r="C107" s="87"/>
      <c r="D107" s="87"/>
      <c r="E107" s="87"/>
      <c r="F107" s="87"/>
      <c r="G107" s="87"/>
      <c r="H107" s="87"/>
      <c r="I107" s="87"/>
      <c r="J107" s="87"/>
      <c r="K107" s="87"/>
    </row>
    <row r="108" spans="2:11" ht="15.75">
      <c r="B108" s="87"/>
      <c r="C108" s="87"/>
      <c r="D108" s="87"/>
      <c r="E108" s="87"/>
      <c r="F108" s="87"/>
      <c r="G108" s="87"/>
      <c r="H108" s="87"/>
      <c r="I108" s="87"/>
      <c r="J108" s="87"/>
      <c r="K108" s="87"/>
    </row>
    <row r="109" spans="2:11" ht="15.75">
      <c r="B109" s="87"/>
      <c r="C109" s="87"/>
      <c r="D109" s="87"/>
      <c r="E109" s="87"/>
      <c r="F109" s="87"/>
      <c r="G109" s="87"/>
      <c r="H109" s="87"/>
      <c r="I109" s="87"/>
      <c r="J109" s="87"/>
      <c r="K109" s="87"/>
    </row>
    <row r="110" spans="2:11" ht="15.75">
      <c r="B110" s="87"/>
      <c r="C110" s="87"/>
      <c r="D110" s="87"/>
      <c r="E110" s="87"/>
      <c r="F110" s="87"/>
      <c r="G110" s="87"/>
      <c r="H110" s="87"/>
      <c r="I110" s="87"/>
      <c r="J110" s="87"/>
      <c r="K110" s="87"/>
    </row>
    <row r="111" spans="2:11" ht="15.75">
      <c r="B111" s="87"/>
      <c r="C111" s="87"/>
      <c r="D111" s="87"/>
      <c r="E111" s="87"/>
      <c r="F111" s="87"/>
      <c r="G111" s="87"/>
      <c r="H111" s="87"/>
      <c r="I111" s="87"/>
      <c r="J111" s="87"/>
      <c r="K111" s="87"/>
    </row>
    <row r="112" spans="2:11" ht="15.75">
      <c r="B112" s="87"/>
      <c r="C112" s="87"/>
      <c r="D112" s="87"/>
      <c r="E112" s="87"/>
      <c r="F112" s="87"/>
      <c r="G112" s="87"/>
      <c r="H112" s="87"/>
      <c r="I112" s="87"/>
      <c r="J112" s="87"/>
      <c r="K112" s="87"/>
    </row>
    <row r="113" spans="2:11" ht="15.75">
      <c r="B113" s="87"/>
      <c r="C113" s="87"/>
      <c r="D113" s="87"/>
      <c r="E113" s="87"/>
      <c r="F113" s="87"/>
      <c r="G113" s="87"/>
      <c r="H113" s="87"/>
      <c r="I113" s="87"/>
      <c r="J113" s="87"/>
      <c r="K113" s="87"/>
    </row>
    <row r="114" spans="2:11" ht="15.75">
      <c r="B114" s="87"/>
      <c r="C114" s="87"/>
      <c r="D114" s="87"/>
      <c r="E114" s="87"/>
      <c r="F114" s="87"/>
      <c r="G114" s="87"/>
      <c r="H114" s="87"/>
      <c r="I114" s="87"/>
      <c r="J114" s="87"/>
      <c r="K114" s="87"/>
    </row>
    <row r="115" spans="2:11" ht="15.75">
      <c r="B115" s="87"/>
      <c r="C115" s="87"/>
      <c r="D115" s="87"/>
      <c r="E115" s="87"/>
      <c r="F115" s="87"/>
      <c r="G115" s="87"/>
      <c r="H115" s="87"/>
      <c r="I115" s="87"/>
      <c r="J115" s="87"/>
      <c r="K115" s="87"/>
    </row>
    <row r="116" spans="2:11" ht="15.75">
      <c r="B116" s="87"/>
      <c r="C116" s="87"/>
      <c r="D116" s="87"/>
      <c r="E116" s="87"/>
      <c r="F116" s="87"/>
      <c r="G116" s="87"/>
      <c r="H116" s="87"/>
      <c r="I116" s="87"/>
      <c r="J116" s="87"/>
      <c r="K116" s="87"/>
    </row>
    <row r="117" spans="2:11" ht="15.75">
      <c r="B117" s="87"/>
      <c r="C117" s="87"/>
      <c r="D117" s="87"/>
      <c r="E117" s="87"/>
      <c r="F117" s="87"/>
      <c r="G117" s="87"/>
      <c r="H117" s="87"/>
      <c r="I117" s="87"/>
      <c r="J117" s="87"/>
      <c r="K117" s="87"/>
    </row>
    <row r="118" spans="2:11" ht="15.75">
      <c r="B118" s="87"/>
      <c r="C118" s="87"/>
      <c r="D118" s="87"/>
      <c r="E118" s="87"/>
      <c r="F118" s="87"/>
      <c r="G118" s="87"/>
      <c r="H118" s="87"/>
      <c r="I118" s="87"/>
      <c r="J118" s="87"/>
      <c r="K118" s="87"/>
    </row>
    <row r="119" spans="2:11" ht="15.75">
      <c r="B119" s="87"/>
      <c r="C119" s="87"/>
      <c r="D119" s="87"/>
      <c r="E119" s="87"/>
      <c r="F119" s="87"/>
      <c r="G119" s="87"/>
      <c r="H119" s="87"/>
      <c r="I119" s="87"/>
      <c r="J119" s="87"/>
      <c r="K119" s="87"/>
    </row>
    <row r="120" spans="2:11" ht="15.75">
      <c r="B120" s="87"/>
      <c r="C120" s="87"/>
      <c r="D120" s="87"/>
      <c r="E120" s="87"/>
      <c r="F120" s="87"/>
      <c r="G120" s="87"/>
      <c r="H120" s="87"/>
      <c r="I120" s="87"/>
      <c r="J120" s="87"/>
      <c r="K120" s="87"/>
    </row>
    <row r="121" spans="2:11" ht="15.75">
      <c r="B121" s="87"/>
      <c r="C121" s="87"/>
      <c r="D121" s="87"/>
      <c r="E121" s="87"/>
      <c r="F121" s="87"/>
      <c r="G121" s="87"/>
      <c r="H121" s="87"/>
      <c r="I121" s="87"/>
      <c r="J121" s="87"/>
      <c r="K121" s="87"/>
    </row>
    <row r="122" spans="2:11" ht="15.75">
      <c r="B122" s="87"/>
      <c r="C122" s="87"/>
      <c r="D122" s="87"/>
      <c r="E122" s="87"/>
      <c r="F122" s="87"/>
      <c r="G122" s="87"/>
      <c r="H122" s="87"/>
      <c r="I122" s="87"/>
      <c r="J122" s="87"/>
      <c r="K122" s="87"/>
    </row>
    <row r="123" spans="2:11" ht="15.75">
      <c r="B123" s="87"/>
      <c r="C123" s="87"/>
      <c r="D123" s="87"/>
      <c r="E123" s="87"/>
      <c r="F123" s="87"/>
      <c r="G123" s="87"/>
      <c r="H123" s="87"/>
      <c r="I123" s="87"/>
      <c r="J123" s="87"/>
      <c r="K123" s="87"/>
    </row>
    <row r="124" spans="2:11" ht="15.75">
      <c r="B124" s="87"/>
      <c r="C124" s="87"/>
      <c r="D124" s="87"/>
      <c r="E124" s="87"/>
      <c r="F124" s="87"/>
      <c r="G124" s="87"/>
      <c r="H124" s="87"/>
      <c r="I124" s="87"/>
      <c r="J124" s="87"/>
      <c r="K124" s="87"/>
    </row>
    <row r="125" spans="2:11" ht="15.75">
      <c r="B125" s="87"/>
      <c r="C125" s="87"/>
      <c r="D125" s="87"/>
      <c r="E125" s="87"/>
      <c r="F125" s="87"/>
      <c r="G125" s="87"/>
      <c r="H125" s="87"/>
      <c r="I125" s="87"/>
      <c r="J125" s="87"/>
      <c r="K125" s="87"/>
    </row>
    <row r="126" spans="2:11" ht="15.75">
      <c r="B126" s="87"/>
      <c r="C126" s="87"/>
      <c r="D126" s="87"/>
      <c r="E126" s="87"/>
      <c r="F126" s="87"/>
      <c r="G126" s="87"/>
      <c r="H126" s="87"/>
      <c r="I126" s="87"/>
      <c r="J126" s="87"/>
      <c r="K126" s="87"/>
    </row>
    <row r="127" spans="2:11" ht="15.75">
      <c r="B127" s="87"/>
      <c r="C127" s="87"/>
      <c r="D127" s="87"/>
      <c r="E127" s="87"/>
      <c r="F127" s="87"/>
      <c r="G127" s="87"/>
      <c r="H127" s="87"/>
      <c r="I127" s="87"/>
      <c r="J127" s="87"/>
      <c r="K127" s="87"/>
    </row>
    <row r="128" spans="2:11" ht="15.75">
      <c r="B128" s="87"/>
      <c r="C128" s="87"/>
      <c r="D128" s="87"/>
      <c r="E128" s="87"/>
      <c r="F128" s="87"/>
      <c r="G128" s="87"/>
      <c r="H128" s="87"/>
      <c r="I128" s="87"/>
      <c r="J128" s="87"/>
      <c r="K128" s="87"/>
    </row>
    <row r="129" spans="2:11" ht="15.75">
      <c r="B129" s="87"/>
      <c r="C129" s="87"/>
      <c r="D129" s="87"/>
      <c r="E129" s="87"/>
      <c r="F129" s="87"/>
      <c r="G129" s="87"/>
      <c r="H129" s="87"/>
      <c r="I129" s="87"/>
      <c r="J129" s="87"/>
      <c r="K129" s="87"/>
    </row>
    <row r="130" spans="2:11" ht="15.75">
      <c r="B130" s="87"/>
      <c r="C130" s="87"/>
      <c r="D130" s="87"/>
      <c r="E130" s="87"/>
      <c r="F130" s="87"/>
      <c r="G130" s="87"/>
      <c r="H130" s="87"/>
      <c r="I130" s="87"/>
      <c r="J130" s="87"/>
      <c r="K130" s="87"/>
    </row>
    <row r="131" spans="2:11" ht="15.75">
      <c r="B131" s="87"/>
      <c r="C131" s="87"/>
      <c r="D131" s="87"/>
      <c r="E131" s="87"/>
      <c r="F131" s="87"/>
      <c r="G131" s="87"/>
      <c r="H131" s="87"/>
      <c r="I131" s="87"/>
      <c r="J131" s="87"/>
      <c r="K131" s="87"/>
    </row>
    <row r="132" spans="2:11" ht="15.75">
      <c r="B132" s="87"/>
      <c r="C132" s="87"/>
      <c r="D132" s="87"/>
      <c r="E132" s="87"/>
      <c r="F132" s="87"/>
      <c r="G132" s="87"/>
      <c r="H132" s="87"/>
      <c r="I132" s="87"/>
      <c r="J132" s="87"/>
      <c r="K132" s="87"/>
    </row>
    <row r="133" spans="2:11" ht="15.75">
      <c r="B133" s="87"/>
      <c r="C133" s="87"/>
      <c r="D133" s="87"/>
      <c r="E133" s="87"/>
      <c r="F133" s="87"/>
      <c r="G133" s="87"/>
      <c r="H133" s="87"/>
      <c r="I133" s="87"/>
      <c r="J133" s="87"/>
      <c r="K133" s="87"/>
    </row>
    <row r="134" spans="2:11" ht="15.75">
      <c r="B134" s="87"/>
      <c r="C134" s="87"/>
      <c r="D134" s="87"/>
      <c r="E134" s="87"/>
      <c r="F134" s="87"/>
      <c r="G134" s="87"/>
      <c r="H134" s="87"/>
      <c r="I134" s="87"/>
      <c r="J134" s="87"/>
      <c r="K134" s="87"/>
    </row>
    <row r="135" spans="2:11" ht="15.75">
      <c r="B135" s="87"/>
      <c r="C135" s="87"/>
      <c r="D135" s="87"/>
      <c r="E135" s="87"/>
      <c r="F135" s="87"/>
      <c r="G135" s="87"/>
      <c r="H135" s="87"/>
      <c r="I135" s="87"/>
      <c r="J135" s="87"/>
      <c r="K135" s="87"/>
    </row>
    <row r="136" spans="2:11" ht="15.75">
      <c r="B136" s="87"/>
      <c r="C136" s="87"/>
      <c r="D136" s="87"/>
      <c r="E136" s="87"/>
      <c r="F136" s="87"/>
      <c r="G136" s="87"/>
      <c r="H136" s="87"/>
      <c r="I136" s="87"/>
      <c r="J136" s="87"/>
      <c r="K136" s="87"/>
    </row>
    <row r="137" spans="2:11" ht="15.75">
      <c r="B137" s="87"/>
      <c r="C137" s="87"/>
      <c r="D137" s="87"/>
      <c r="E137" s="87"/>
      <c r="F137" s="87"/>
      <c r="G137" s="87"/>
      <c r="H137" s="87"/>
      <c r="I137" s="87"/>
      <c r="J137" s="87"/>
      <c r="K137" s="87"/>
    </row>
    <row r="138" spans="2:11" ht="15.75">
      <c r="B138" s="87"/>
      <c r="C138" s="87"/>
      <c r="D138" s="87"/>
      <c r="E138" s="87"/>
      <c r="F138" s="87"/>
      <c r="G138" s="87"/>
      <c r="H138" s="87"/>
      <c r="I138" s="87"/>
      <c r="J138" s="87"/>
      <c r="K138" s="87"/>
    </row>
    <row r="139" spans="2:11" ht="15.75">
      <c r="B139" s="87"/>
      <c r="C139" s="87"/>
      <c r="D139" s="87"/>
      <c r="E139" s="87"/>
      <c r="F139" s="87"/>
      <c r="G139" s="87"/>
      <c r="H139" s="87"/>
      <c r="I139" s="87"/>
      <c r="J139" s="87"/>
      <c r="K139" s="87"/>
    </row>
    <row r="140" spans="2:11" ht="15.75">
      <c r="B140" s="87"/>
      <c r="C140" s="87"/>
      <c r="D140" s="87"/>
      <c r="E140" s="87"/>
      <c r="F140" s="87"/>
      <c r="G140" s="87"/>
      <c r="H140" s="87"/>
      <c r="I140" s="87"/>
      <c r="J140" s="87"/>
      <c r="K140" s="87"/>
    </row>
    <row r="141" spans="2:11" ht="15.75">
      <c r="B141" s="87"/>
      <c r="C141" s="87"/>
      <c r="D141" s="87"/>
      <c r="E141" s="87"/>
      <c r="F141" s="87"/>
      <c r="G141" s="87"/>
      <c r="H141" s="87"/>
      <c r="I141" s="87"/>
      <c r="J141" s="87"/>
      <c r="K141" s="87"/>
    </row>
    <row r="142" spans="2:11" ht="15.75">
      <c r="B142" s="87"/>
      <c r="C142" s="87"/>
      <c r="D142" s="87"/>
      <c r="E142" s="87"/>
      <c r="F142" s="87"/>
      <c r="G142" s="87"/>
      <c r="H142" s="87"/>
      <c r="I142" s="87"/>
      <c r="J142" s="87"/>
      <c r="K142" s="87"/>
    </row>
    <row r="143" spans="2:11" ht="15.75">
      <c r="B143" s="87"/>
      <c r="C143" s="87"/>
      <c r="D143" s="87"/>
      <c r="E143" s="87"/>
      <c r="F143" s="87"/>
      <c r="G143" s="87"/>
      <c r="H143" s="87"/>
      <c r="I143" s="87"/>
      <c r="J143" s="87"/>
      <c r="K143" s="87"/>
    </row>
    <row r="144" spans="2:11" ht="15.75">
      <c r="B144" s="87"/>
      <c r="C144" s="87"/>
      <c r="D144" s="87"/>
      <c r="E144" s="87"/>
      <c r="F144" s="87"/>
      <c r="G144" s="87"/>
      <c r="H144" s="87"/>
      <c r="I144" s="87"/>
      <c r="J144" s="87"/>
      <c r="K144" s="87"/>
    </row>
  </sheetData>
  <sheetProtection/>
  <mergeCells count="14">
    <mergeCell ref="B2:K2"/>
    <mergeCell ref="B3:K3"/>
    <mergeCell ref="B4:K4"/>
    <mergeCell ref="G6:G7"/>
    <mergeCell ref="I6:K6"/>
    <mergeCell ref="I57:K57"/>
    <mergeCell ref="B6:C7"/>
    <mergeCell ref="I60:K60"/>
    <mergeCell ref="I64:K64"/>
    <mergeCell ref="I65:K65"/>
    <mergeCell ref="I66:K66"/>
    <mergeCell ref="I67:K67"/>
    <mergeCell ref="B52:K52"/>
    <mergeCell ref="I59:K59"/>
  </mergeCells>
  <printOptions horizontalCentered="1"/>
  <pageMargins left="0.35433070866141736" right="0.31496062992125984" top="0.5905511811023623" bottom="0.35433070866141736" header="0.11811023622047245" footer="0.11811023622047245"/>
  <pageSetup firstPageNumber="5" useFirstPageNumber="1" horizontalDpi="600" verticalDpi="600" orientation="portrait" paperSize="9" scale="89" r:id="rId2"/>
  <headerFooter>
    <oddFooter>&amp;C5</oddFooter>
  </headerFooter>
  <drawing r:id="rId1"/>
</worksheet>
</file>

<file path=xl/worksheets/sheet3.xml><?xml version="1.0" encoding="utf-8"?>
<worksheet xmlns="http://schemas.openxmlformats.org/spreadsheetml/2006/main" xmlns:r="http://schemas.openxmlformats.org/officeDocument/2006/relationships">
  <dimension ref="B1:N58"/>
  <sheetViews>
    <sheetView view="pageBreakPreview" zoomScaleSheetLayoutView="100" zoomScalePageLayoutView="0" workbookViewId="0" topLeftCell="A30">
      <selection activeCell="B50" sqref="B50"/>
    </sheetView>
  </sheetViews>
  <sheetFormatPr defaultColWidth="9.00390625" defaultRowHeight="15.75"/>
  <cols>
    <col min="1" max="1" width="1.12109375" style="88" customWidth="1"/>
    <col min="2" max="2" width="36.375" style="3" customWidth="1"/>
    <col min="3" max="3" width="0.2421875" style="3" customWidth="1"/>
    <col min="4" max="4" width="0.37109375" style="3" customWidth="1"/>
    <col min="5" max="5" width="0.12890625" style="3" customWidth="1"/>
    <col min="6" max="6" width="0.6171875" style="3" hidden="1" customWidth="1"/>
    <col min="7" max="7" width="7.50390625" style="3" bestFit="1" customWidth="1"/>
    <col min="8" max="8" width="0.74609375" style="3" customWidth="1"/>
    <col min="9" max="9" width="14.75390625" style="88" customWidth="1"/>
    <col min="10" max="10" width="0.74609375" style="88" customWidth="1"/>
    <col min="11" max="11" width="16.375" style="3" customWidth="1"/>
    <col min="12" max="12" width="0.5" style="3" customWidth="1"/>
    <col min="13" max="13" width="14.625" style="3" bestFit="1" customWidth="1"/>
    <col min="14" max="14" width="14.00390625" style="3" bestFit="1" customWidth="1"/>
    <col min="15" max="16384" width="9.00390625" style="3" customWidth="1"/>
  </cols>
  <sheetData>
    <row r="1" spans="2:13" ht="18">
      <c r="B1" s="688" t="s">
        <v>0</v>
      </c>
      <c r="C1" s="688"/>
      <c r="D1" s="688"/>
      <c r="E1" s="688"/>
      <c r="F1" s="688"/>
      <c r="G1" s="688"/>
      <c r="H1" s="688"/>
      <c r="I1" s="688"/>
      <c r="J1" s="688"/>
      <c r="K1" s="688"/>
      <c r="L1" s="21"/>
      <c r="M1" s="21"/>
    </row>
    <row r="2" spans="2:13" ht="15.75">
      <c r="B2" s="703" t="s">
        <v>127</v>
      </c>
      <c r="C2" s="703"/>
      <c r="D2" s="703"/>
      <c r="E2" s="703"/>
      <c r="F2" s="703"/>
      <c r="G2" s="703"/>
      <c r="H2" s="703"/>
      <c r="I2" s="703"/>
      <c r="J2" s="703"/>
      <c r="K2" s="703"/>
      <c r="L2" s="21"/>
      <c r="M2" s="21"/>
    </row>
    <row r="3" spans="2:13" ht="16.5" customHeight="1">
      <c r="B3" s="703" t="s">
        <v>304</v>
      </c>
      <c r="C3" s="703"/>
      <c r="D3" s="703"/>
      <c r="E3" s="703"/>
      <c r="F3" s="703"/>
      <c r="G3" s="703"/>
      <c r="H3" s="703"/>
      <c r="I3" s="703"/>
      <c r="J3" s="703"/>
      <c r="K3" s="703"/>
      <c r="M3" s="1"/>
    </row>
    <row r="4" spans="2:13" s="88" customFormat="1" ht="7.5" customHeight="1">
      <c r="B4" s="109"/>
      <c r="C4" s="109"/>
      <c r="D4" s="109"/>
      <c r="E4" s="109"/>
      <c r="F4" s="109"/>
      <c r="G4" s="109"/>
      <c r="H4" s="109"/>
      <c r="I4" s="114"/>
      <c r="J4" s="114"/>
      <c r="K4" s="109"/>
      <c r="M4" s="87"/>
    </row>
    <row r="5" spans="2:13" ht="15.75">
      <c r="B5" s="706" t="s">
        <v>63</v>
      </c>
      <c r="C5" s="140"/>
      <c r="D5" s="140"/>
      <c r="E5" s="140"/>
      <c r="F5" s="22"/>
      <c r="G5" s="704" t="s">
        <v>97</v>
      </c>
      <c r="H5" s="23"/>
      <c r="I5" s="700" t="str">
        <f>'FS'!I6</f>
        <v>Amount in BDT</v>
      </c>
      <c r="J5" s="701"/>
      <c r="K5" s="702"/>
      <c r="M5" s="4"/>
    </row>
    <row r="6" spans="2:13" ht="15.75">
      <c r="B6" s="707"/>
      <c r="C6" s="140"/>
      <c r="D6" s="140"/>
      <c r="E6" s="140"/>
      <c r="F6" s="22"/>
      <c r="G6" s="705"/>
      <c r="H6" s="250"/>
      <c r="I6" s="289">
        <v>44742</v>
      </c>
      <c r="J6" s="2"/>
      <c r="K6" s="289">
        <v>44377</v>
      </c>
      <c r="M6" s="1"/>
    </row>
    <row r="7" spans="3:13" ht="7.5" customHeight="1">
      <c r="C7" s="24"/>
      <c r="D7" s="24"/>
      <c r="E7" s="24"/>
      <c r="F7" s="24"/>
      <c r="G7" s="87"/>
      <c r="H7" s="5"/>
      <c r="I7" s="305"/>
      <c r="J7" s="5"/>
      <c r="K7" s="5"/>
      <c r="M7" s="5"/>
    </row>
    <row r="8" spans="2:13" s="120" customFormat="1" ht="17.25" customHeight="1" hidden="1">
      <c r="B8" s="232"/>
      <c r="C8" s="121"/>
      <c r="D8" s="121"/>
      <c r="E8" s="121"/>
      <c r="F8" s="121"/>
      <c r="G8" s="206"/>
      <c r="H8" s="134"/>
      <c r="I8" s="226"/>
      <c r="J8" s="134"/>
      <c r="K8" s="226">
        <f>'Note 3-22'!L376</f>
        <v>0</v>
      </c>
      <c r="M8" s="135"/>
    </row>
    <row r="9" spans="2:13" s="120" customFormat="1" ht="21.75" customHeight="1">
      <c r="B9" s="121" t="s">
        <v>306</v>
      </c>
      <c r="C9" s="121"/>
      <c r="D9" s="121"/>
      <c r="E9" s="121"/>
      <c r="F9" s="121"/>
      <c r="G9" s="164">
        <v>23</v>
      </c>
      <c r="H9" s="123"/>
      <c r="I9" s="123">
        <f>'Note 23-42'!G13</f>
        <v>66567600</v>
      </c>
      <c r="J9" s="123"/>
      <c r="K9" s="123">
        <f>'Note 23-42'!K13</f>
        <v>0</v>
      </c>
      <c r="L9" s="133"/>
      <c r="M9" s="136"/>
    </row>
    <row r="10" spans="3:13" s="120" customFormat="1" ht="23.25" customHeight="1" hidden="1">
      <c r="C10" s="121"/>
      <c r="D10" s="121"/>
      <c r="E10" s="121"/>
      <c r="F10" s="121"/>
      <c r="G10" s="164"/>
      <c r="H10" s="137"/>
      <c r="I10" s="123">
        <f>'Note 3-22'!J380</f>
        <v>0</v>
      </c>
      <c r="J10" s="137"/>
      <c r="K10" s="123"/>
      <c r="L10" s="133"/>
      <c r="M10" s="137"/>
    </row>
    <row r="11" spans="3:13" s="120" customFormat="1" ht="3" customHeight="1" hidden="1">
      <c r="C11" s="121"/>
      <c r="D11" s="121"/>
      <c r="E11" s="121"/>
      <c r="F11" s="121"/>
      <c r="G11" s="164"/>
      <c r="H11" s="137"/>
      <c r="I11" s="123"/>
      <c r="J11" s="137"/>
      <c r="K11" s="137"/>
      <c r="L11" s="133"/>
      <c r="M11" s="137"/>
    </row>
    <row r="12" spans="2:13" s="120" customFormat="1" ht="24.75" customHeight="1">
      <c r="B12" s="121" t="s">
        <v>307</v>
      </c>
      <c r="C12" s="121"/>
      <c r="G12" s="164">
        <v>24</v>
      </c>
      <c r="H12" s="123"/>
      <c r="I12" s="306">
        <f>'Note 23-42'!G17</f>
        <v>56790160</v>
      </c>
      <c r="J12" s="123"/>
      <c r="K12" s="306">
        <v>0</v>
      </c>
      <c r="L12" s="133"/>
      <c r="M12" s="123"/>
    </row>
    <row r="13" spans="7:13" s="120" customFormat="1" ht="16.5" customHeight="1" hidden="1">
      <c r="G13" s="164"/>
      <c r="H13" s="123"/>
      <c r="I13" s="137"/>
      <c r="J13" s="123"/>
      <c r="K13" s="137"/>
      <c r="L13" s="133"/>
      <c r="M13" s="123"/>
    </row>
    <row r="14" spans="2:13" s="120" customFormat="1" ht="18.75" customHeight="1">
      <c r="B14" s="264" t="s">
        <v>308</v>
      </c>
      <c r="C14" s="121"/>
      <c r="D14" s="121"/>
      <c r="E14" s="121"/>
      <c r="F14" s="121"/>
      <c r="G14" s="164"/>
      <c r="H14" s="137"/>
      <c r="I14" s="137">
        <f>I9-I12</f>
        <v>9777440</v>
      </c>
      <c r="J14" s="137"/>
      <c r="K14" s="137">
        <f>K11-K13</f>
        <v>0</v>
      </c>
      <c r="L14" s="133"/>
      <c r="M14" s="136"/>
    </row>
    <row r="15" spans="2:13" s="120" customFormat="1" ht="15" customHeight="1">
      <c r="B15" s="264" t="s">
        <v>309</v>
      </c>
      <c r="C15" s="121"/>
      <c r="D15" s="121"/>
      <c r="E15" s="121"/>
      <c r="F15" s="121"/>
      <c r="G15" s="164"/>
      <c r="H15" s="137"/>
      <c r="I15" s="137"/>
      <c r="J15" s="137"/>
      <c r="K15" s="137"/>
      <c r="L15" s="133"/>
      <c r="M15" s="136"/>
    </row>
    <row r="16" spans="2:13" s="120" customFormat="1" ht="21" customHeight="1">
      <c r="B16" s="263" t="s">
        <v>310</v>
      </c>
      <c r="C16" s="121"/>
      <c r="D16" s="121"/>
      <c r="E16" s="121"/>
      <c r="F16" s="121"/>
      <c r="G16" s="164">
        <v>26</v>
      </c>
      <c r="H16" s="137"/>
      <c r="I16" s="306">
        <f>'Note 23-42'!G116</f>
        <v>7360079</v>
      </c>
      <c r="J16" s="137"/>
      <c r="K16" s="306">
        <f>'Note 23-42'!K116</f>
        <v>6529559</v>
      </c>
      <c r="L16" s="133"/>
      <c r="M16" s="136"/>
    </row>
    <row r="17" spans="2:13" s="120" customFormat="1" ht="16.5" customHeight="1" hidden="1">
      <c r="B17" s="231"/>
      <c r="C17" s="121"/>
      <c r="D17" s="121"/>
      <c r="E17" s="121"/>
      <c r="F17" s="121"/>
      <c r="G17" s="164"/>
      <c r="H17" s="137"/>
      <c r="I17" s="137"/>
      <c r="J17" s="137"/>
      <c r="K17" s="123"/>
      <c r="L17" s="133"/>
      <c r="M17" s="136"/>
    </row>
    <row r="18" spans="2:13" s="120" customFormat="1" ht="15.75" customHeight="1">
      <c r="B18" s="121" t="s">
        <v>311</v>
      </c>
      <c r="C18" s="121"/>
      <c r="D18" s="121"/>
      <c r="E18" s="121"/>
      <c r="F18" s="121"/>
      <c r="G18" s="164"/>
      <c r="H18" s="137"/>
      <c r="I18" s="137">
        <f>I14-I16</f>
        <v>2417361</v>
      </c>
      <c r="J18" s="137"/>
      <c r="K18" s="137">
        <f>K14-K16</f>
        <v>-6529559</v>
      </c>
      <c r="L18" s="133"/>
      <c r="M18" s="136"/>
    </row>
    <row r="19" spans="2:13" s="120" customFormat="1" ht="9.75" customHeight="1" hidden="1">
      <c r="B19" s="230"/>
      <c r="C19" s="121"/>
      <c r="D19" s="121"/>
      <c r="E19" s="121"/>
      <c r="F19" s="121"/>
      <c r="G19" s="164"/>
      <c r="H19" s="137"/>
      <c r="I19" s="123"/>
      <c r="J19" s="137"/>
      <c r="K19" s="123"/>
      <c r="L19" s="133"/>
      <c r="M19" s="136"/>
    </row>
    <row r="20" spans="2:13" s="120" customFormat="1" ht="15.75">
      <c r="B20" s="264" t="s">
        <v>303</v>
      </c>
      <c r="C20" s="121"/>
      <c r="D20" s="121"/>
      <c r="E20" s="121"/>
      <c r="F20" s="121"/>
      <c r="G20" s="164">
        <v>27</v>
      </c>
      <c r="H20" s="137"/>
      <c r="I20" s="123"/>
      <c r="J20" s="137"/>
      <c r="K20" s="123"/>
      <c r="L20" s="133"/>
      <c r="M20" s="136"/>
    </row>
    <row r="21" spans="2:13" s="120" customFormat="1" ht="7.5" customHeight="1" hidden="1">
      <c r="B21" s="228"/>
      <c r="C21" s="121"/>
      <c r="D21" s="121"/>
      <c r="E21" s="121"/>
      <c r="F21" s="121"/>
      <c r="G21" s="164"/>
      <c r="H21" s="137"/>
      <c r="I21" s="123"/>
      <c r="J21" s="137"/>
      <c r="K21" s="123"/>
      <c r="L21" s="133"/>
      <c r="M21" s="133"/>
    </row>
    <row r="22" spans="2:13" s="120" customFormat="1" ht="16.5" customHeight="1">
      <c r="B22" s="130" t="s">
        <v>312</v>
      </c>
      <c r="C22" s="121"/>
      <c r="D22" s="121"/>
      <c r="E22" s="121"/>
      <c r="F22" s="121"/>
      <c r="G22" s="164"/>
      <c r="H22" s="137"/>
      <c r="I22" s="306">
        <f>'Note 23-42'!G119</f>
        <v>6146395</v>
      </c>
      <c r="J22" s="137"/>
      <c r="K22" s="306">
        <f>'Note 23-42'!K119</f>
        <v>10490158</v>
      </c>
      <c r="L22" s="133"/>
      <c r="M22" s="133"/>
    </row>
    <row r="23" spans="2:13" s="120" customFormat="1" ht="17.25" customHeight="1" hidden="1">
      <c r="B23" s="138"/>
      <c r="C23" s="121"/>
      <c r="D23" s="121"/>
      <c r="E23" s="121"/>
      <c r="F23" s="121"/>
      <c r="G23" s="164"/>
      <c r="H23" s="137"/>
      <c r="I23" s="137"/>
      <c r="J23" s="137"/>
      <c r="K23" s="123"/>
      <c r="L23" s="133"/>
      <c r="M23" s="133"/>
    </row>
    <row r="24" spans="2:13" s="120" customFormat="1" ht="17.25" customHeight="1">
      <c r="B24" s="264" t="s">
        <v>313</v>
      </c>
      <c r="E24" s="139"/>
      <c r="G24" s="164"/>
      <c r="H24" s="123"/>
      <c r="I24" s="137">
        <f>I18+I22</f>
        <v>8563756</v>
      </c>
      <c r="J24" s="123"/>
      <c r="K24" s="137">
        <f>K18+K22</f>
        <v>3960599</v>
      </c>
      <c r="L24" s="133"/>
      <c r="M24" s="133"/>
    </row>
    <row r="25" spans="2:13" s="120" customFormat="1" ht="9.75" customHeight="1" hidden="1">
      <c r="B25" s="139"/>
      <c r="C25" s="139"/>
      <c r="D25" s="139"/>
      <c r="E25" s="139"/>
      <c r="G25" s="268"/>
      <c r="H25" s="123"/>
      <c r="I25" s="123"/>
      <c r="J25" s="123"/>
      <c r="K25" s="123"/>
      <c r="L25" s="133"/>
      <c r="M25" s="133"/>
    </row>
    <row r="26" spans="2:13" s="120" customFormat="1" ht="17.25" customHeight="1">
      <c r="B26" s="266" t="s">
        <v>314</v>
      </c>
      <c r="C26" s="87"/>
      <c r="D26" s="87"/>
      <c r="E26" s="87"/>
      <c r="F26" s="87"/>
      <c r="G26" s="297">
        <v>28</v>
      </c>
      <c r="H26" s="123"/>
      <c r="I26" s="306">
        <f>I24*4.75%</f>
        <v>406778.41000000003</v>
      </c>
      <c r="J26" s="123"/>
      <c r="K26" s="306">
        <f>K24*4.75%</f>
        <v>188128.4525</v>
      </c>
      <c r="L26" s="133"/>
      <c r="M26" s="140"/>
    </row>
    <row r="27" spans="2:14" s="120" customFormat="1" ht="17.25" customHeight="1" hidden="1">
      <c r="B27" s="121"/>
      <c r="C27" s="121"/>
      <c r="G27" s="265"/>
      <c r="H27" s="137"/>
      <c r="I27" s="141"/>
      <c r="J27" s="137"/>
      <c r="K27" s="307"/>
      <c r="L27" s="133"/>
      <c r="M27" s="133"/>
      <c r="N27" s="142"/>
    </row>
    <row r="28" spans="2:14" ht="17.25" customHeight="1">
      <c r="B28" s="24" t="s">
        <v>315</v>
      </c>
      <c r="G28" s="248"/>
      <c r="H28" s="7"/>
      <c r="I28" s="8">
        <f>I24-I26</f>
        <v>8156977.59</v>
      </c>
      <c r="J28" s="7"/>
      <c r="K28" s="8">
        <f>K24-K26</f>
        <v>3772470.5475</v>
      </c>
      <c r="L28" s="1"/>
      <c r="M28" s="1"/>
      <c r="N28" s="92"/>
    </row>
    <row r="29" spans="7:14" s="88" customFormat="1" ht="15.75" hidden="1">
      <c r="G29" s="248"/>
      <c r="H29" s="7"/>
      <c r="I29" s="7"/>
      <c r="J29" s="7"/>
      <c r="K29" s="7"/>
      <c r="L29" s="87"/>
      <c r="M29" s="87"/>
      <c r="N29" s="92"/>
    </row>
    <row r="30" spans="2:14" s="88" customFormat="1" ht="16.5" customHeight="1">
      <c r="B30" s="24" t="s">
        <v>335</v>
      </c>
      <c r="G30" s="248"/>
      <c r="H30" s="7"/>
      <c r="I30" s="7"/>
      <c r="J30" s="7"/>
      <c r="K30" s="7"/>
      <c r="L30" s="87"/>
      <c r="M30" s="87"/>
      <c r="N30" s="92"/>
    </row>
    <row r="31" spans="2:14" s="88" customFormat="1" ht="16.5" customHeight="1">
      <c r="B31" s="88" t="s">
        <v>336</v>
      </c>
      <c r="G31" s="297">
        <v>29</v>
      </c>
      <c r="H31" s="7"/>
      <c r="I31" s="7">
        <f>'Note 23-42'!G142</f>
        <v>1631395.5180000002</v>
      </c>
      <c r="J31" s="7"/>
      <c r="K31" s="7">
        <f>'Note 23-42'!K142</f>
        <v>2360286</v>
      </c>
      <c r="L31" s="87"/>
      <c r="M31" s="87"/>
      <c r="N31" s="92"/>
    </row>
    <row r="32" spans="2:14" s="88" customFormat="1" ht="16.5" customHeight="1">
      <c r="B32" s="88" t="s">
        <v>337</v>
      </c>
      <c r="G32" s="297">
        <v>30</v>
      </c>
      <c r="H32" s="7"/>
      <c r="I32" s="270">
        <f>'Note 23-42'!G158</f>
        <v>735811.2000000001</v>
      </c>
      <c r="J32" s="7"/>
      <c r="K32" s="270">
        <f>'Note 23-42'!K158</f>
        <v>20983.949999999997</v>
      </c>
      <c r="L32" s="87"/>
      <c r="M32" s="87"/>
      <c r="N32" s="92"/>
    </row>
    <row r="33" spans="7:14" s="88" customFormat="1" ht="15.75">
      <c r="G33" s="248"/>
      <c r="H33" s="7"/>
      <c r="I33" s="7">
        <f>SUM(I31:I32)</f>
        <v>2367206.7180000003</v>
      </c>
      <c r="J33" s="7"/>
      <c r="K33" s="7">
        <f>SUM(K31:K32)</f>
        <v>2381269.95</v>
      </c>
      <c r="L33" s="87"/>
      <c r="M33" s="87"/>
      <c r="N33" s="92"/>
    </row>
    <row r="34" spans="7:14" s="88" customFormat="1" ht="15.75" hidden="1">
      <c r="G34" s="248"/>
      <c r="H34" s="7"/>
      <c r="I34" s="7"/>
      <c r="J34" s="7"/>
      <c r="K34" s="7"/>
      <c r="L34" s="87"/>
      <c r="M34" s="87"/>
      <c r="N34" s="92"/>
    </row>
    <row r="35" spans="2:14" s="88" customFormat="1" ht="18" customHeight="1">
      <c r="B35" s="24" t="s">
        <v>317</v>
      </c>
      <c r="G35" s="248"/>
      <c r="H35" s="7"/>
      <c r="I35" s="8">
        <f>I28-I33</f>
        <v>5789770.8719999995</v>
      </c>
      <c r="J35" s="8"/>
      <c r="K35" s="8">
        <f>K28-K33</f>
        <v>1391200.5974999997</v>
      </c>
      <c r="L35" s="87"/>
      <c r="M35" s="87"/>
      <c r="N35" s="92"/>
    </row>
    <row r="36" spans="7:14" s="88" customFormat="1" ht="6.75" customHeight="1">
      <c r="G36" s="248"/>
      <c r="H36" s="7"/>
      <c r="I36" s="7"/>
      <c r="J36" s="7"/>
      <c r="K36" s="7"/>
      <c r="L36" s="87"/>
      <c r="M36" s="87"/>
      <c r="N36" s="92"/>
    </row>
    <row r="37" spans="2:14" s="88" customFormat="1" ht="15" customHeight="1">
      <c r="B37" s="24" t="s">
        <v>343</v>
      </c>
      <c r="G37" s="297">
        <v>31</v>
      </c>
      <c r="H37" s="7"/>
      <c r="I37" s="13">
        <v>0.29</v>
      </c>
      <c r="J37" s="7"/>
      <c r="K37" s="13">
        <f>'Note 23-42'!K163</f>
        <v>0.06955933428165717</v>
      </c>
      <c r="L37" s="87"/>
      <c r="M37" s="87"/>
      <c r="N37" s="92"/>
    </row>
    <row r="38" spans="2:14" s="88" customFormat="1" ht="15.75" hidden="1">
      <c r="B38" s="24"/>
      <c r="G38" s="248"/>
      <c r="H38" s="7"/>
      <c r="I38" s="7"/>
      <c r="J38" s="7"/>
      <c r="K38" s="7"/>
      <c r="L38" s="87"/>
      <c r="M38" s="87"/>
      <c r="N38" s="92"/>
    </row>
    <row r="39" spans="2:14" s="88" customFormat="1" ht="18" hidden="1">
      <c r="B39" s="87"/>
      <c r="C39" s="87"/>
      <c r="D39" s="4"/>
      <c r="E39" s="11"/>
      <c r="F39" s="11"/>
      <c r="G39" s="6"/>
      <c r="H39" s="12"/>
      <c r="I39" s="13"/>
      <c r="J39" s="12"/>
      <c r="K39" s="13"/>
      <c r="L39" s="87"/>
      <c r="M39" s="87"/>
      <c r="N39" s="92"/>
    </row>
    <row r="40" spans="2:14" s="88" customFormat="1" ht="18" hidden="1">
      <c r="B40" s="267"/>
      <c r="C40" s="87"/>
      <c r="D40" s="4"/>
      <c r="E40" s="11"/>
      <c r="F40" s="11"/>
      <c r="G40" s="6"/>
      <c r="H40" s="12"/>
      <c r="I40" s="13"/>
      <c r="J40" s="12"/>
      <c r="K40" s="13"/>
      <c r="L40" s="87"/>
      <c r="M40" s="87"/>
      <c r="N40" s="92"/>
    </row>
    <row r="41" spans="7:14" s="88" customFormat="1" ht="15.75">
      <c r="G41" s="233"/>
      <c r="H41" s="7"/>
      <c r="I41" s="7"/>
      <c r="J41" s="7"/>
      <c r="K41" s="7"/>
      <c r="L41" s="87"/>
      <c r="M41" s="87"/>
      <c r="N41" s="92"/>
    </row>
    <row r="42" spans="7:14" s="88" customFormat="1" ht="4.5" customHeight="1">
      <c r="G42" s="278"/>
      <c r="H42" s="7"/>
      <c r="I42" s="7"/>
      <c r="J42" s="7"/>
      <c r="K42" s="7"/>
      <c r="L42" s="87"/>
      <c r="M42" s="87"/>
      <c r="N42" s="92"/>
    </row>
    <row r="43" spans="2:14" s="88" customFormat="1" ht="19.5" customHeight="1">
      <c r="B43" s="88" t="s">
        <v>505</v>
      </c>
      <c r="G43" s="161"/>
      <c r="H43" s="7" t="s">
        <v>503</v>
      </c>
      <c r="I43" s="880"/>
      <c r="J43" s="7"/>
      <c r="K43" s="7" t="s">
        <v>506</v>
      </c>
      <c r="L43" s="87"/>
      <c r="M43" s="87"/>
      <c r="N43" s="92"/>
    </row>
    <row r="44" spans="2:14" s="88" customFormat="1" ht="15.75">
      <c r="B44" s="264" t="s">
        <v>412</v>
      </c>
      <c r="C44" s="121"/>
      <c r="D44" s="279"/>
      <c r="E44" s="121"/>
      <c r="F44" s="264"/>
      <c r="G44" s="121"/>
      <c r="H44" s="121"/>
      <c r="I44" s="121"/>
      <c r="J44" s="121"/>
      <c r="K44" s="121"/>
      <c r="L44" s="87"/>
      <c r="M44" s="87"/>
      <c r="N44" s="92"/>
    </row>
    <row r="45" spans="2:14" s="88" customFormat="1" ht="15.75">
      <c r="B45" s="24" t="str">
        <f>'FS'!B51</f>
        <v>    Current Charge    </v>
      </c>
      <c r="G45" s="233"/>
      <c r="H45" s="7"/>
      <c r="I45" s="7"/>
      <c r="J45" s="7"/>
      <c r="K45" s="7"/>
      <c r="L45" s="87"/>
      <c r="M45" s="87"/>
      <c r="N45" s="92"/>
    </row>
    <row r="46" spans="2:14" s="88" customFormat="1" ht="14.25" customHeight="1">
      <c r="B46" s="24"/>
      <c r="G46" s="665"/>
      <c r="H46" s="7"/>
      <c r="I46" s="7"/>
      <c r="J46" s="7"/>
      <c r="K46" s="7"/>
      <c r="L46" s="87"/>
      <c r="M46" s="87"/>
      <c r="N46" s="92"/>
    </row>
    <row r="47" spans="2:14" s="88" customFormat="1" ht="32.25" customHeight="1">
      <c r="B47" s="708" t="str">
        <f>'FS'!B52</f>
        <v>The  annexed Notes ( 1- 44   ) form an integral part of these Financial Statements and approved by the  Board of Directors on 21.11.2022</v>
      </c>
      <c r="C47" s="708"/>
      <c r="D47" s="708"/>
      <c r="E47" s="708"/>
      <c r="F47" s="708"/>
      <c r="G47" s="708"/>
      <c r="H47" s="708"/>
      <c r="I47" s="708"/>
      <c r="J47" s="708"/>
      <c r="K47" s="708"/>
      <c r="L47" s="87"/>
      <c r="M47" s="87"/>
      <c r="N47" s="92"/>
    </row>
    <row r="48" spans="2:14" s="88" customFormat="1" ht="13.5" customHeight="1">
      <c r="B48" s="679"/>
      <c r="C48" s="679"/>
      <c r="D48" s="679"/>
      <c r="E48" s="679"/>
      <c r="F48" s="679"/>
      <c r="G48" s="679"/>
      <c r="H48" s="679"/>
      <c r="I48" s="679"/>
      <c r="J48" s="679"/>
      <c r="K48" s="679"/>
      <c r="L48" s="87"/>
      <c r="M48" s="87"/>
      <c r="N48" s="92"/>
    </row>
    <row r="49" spans="2:14" s="88" customFormat="1" ht="15.75">
      <c r="B49" s="668"/>
      <c r="C49" s="668"/>
      <c r="D49" s="668"/>
      <c r="E49" s="269"/>
      <c r="F49" s="269"/>
      <c r="G49" s="269"/>
      <c r="H49" s="269"/>
      <c r="I49" s="664" t="s">
        <v>492</v>
      </c>
      <c r="J49" s="664"/>
      <c r="K49" s="664"/>
      <c r="L49" s="87"/>
      <c r="M49" s="87"/>
      <c r="N49" s="92"/>
    </row>
    <row r="50" spans="2:14" s="88" customFormat="1" ht="15.75">
      <c r="B50" s="113"/>
      <c r="C50" s="113"/>
      <c r="D50" s="113"/>
      <c r="E50" s="113"/>
      <c r="F50" s="113"/>
      <c r="G50" s="113"/>
      <c r="H50" s="113"/>
      <c r="I50" s="687" t="s">
        <v>493</v>
      </c>
      <c r="J50" s="687"/>
      <c r="K50" s="687"/>
      <c r="L50" s="87"/>
      <c r="M50" s="87"/>
      <c r="N50" s="92"/>
    </row>
    <row r="51" spans="2:14" s="88" customFormat="1" ht="15.75">
      <c r="B51" s="113"/>
      <c r="C51" s="113"/>
      <c r="D51" s="113"/>
      <c r="E51" s="113"/>
      <c r="F51" s="113"/>
      <c r="G51" s="113"/>
      <c r="H51" s="113"/>
      <c r="I51" s="683" t="s">
        <v>494</v>
      </c>
      <c r="J51" s="683"/>
      <c r="K51" s="683"/>
      <c r="L51" s="87"/>
      <c r="M51" s="87"/>
      <c r="N51" s="92"/>
    </row>
    <row r="52" spans="7:11" s="88" customFormat="1" ht="15.75">
      <c r="G52" s="15"/>
      <c r="I52" s="299"/>
      <c r="J52" s="299"/>
      <c r="K52" s="300"/>
    </row>
    <row r="53" spans="2:11" ht="15.75" hidden="1">
      <c r="B53" s="105"/>
      <c r="C53" s="20"/>
      <c r="D53" s="88"/>
      <c r="E53" s="88"/>
      <c r="F53" s="88"/>
      <c r="G53" s="15"/>
      <c r="H53" s="88"/>
      <c r="I53" s="301"/>
      <c r="J53" s="301"/>
      <c r="K53" s="302"/>
    </row>
    <row r="54" spans="2:11" ht="17.25" customHeight="1">
      <c r="B54" s="16"/>
      <c r="C54" s="16"/>
      <c r="D54" s="88"/>
      <c r="E54" s="88"/>
      <c r="F54" s="88"/>
      <c r="G54" s="249"/>
      <c r="H54" s="88"/>
      <c r="I54" s="878" t="s">
        <v>503</v>
      </c>
      <c r="J54" s="301"/>
      <c r="K54" s="302" t="s">
        <v>25</v>
      </c>
    </row>
    <row r="55" spans="2:11" ht="15.75">
      <c r="B55" s="87" t="s">
        <v>475</v>
      </c>
      <c r="C55" s="87"/>
      <c r="D55" s="4"/>
      <c r="E55" s="8"/>
      <c r="F55" s="8"/>
      <c r="G55" s="8"/>
      <c r="H55" s="8"/>
      <c r="I55" s="684" t="s">
        <v>489</v>
      </c>
      <c r="J55" s="684"/>
      <c r="K55" s="684"/>
    </row>
    <row r="56" spans="2:11" ht="15.75">
      <c r="B56" s="611" t="s">
        <v>510</v>
      </c>
      <c r="C56" s="87"/>
      <c r="D56" s="87"/>
      <c r="E56" s="7"/>
      <c r="F56" s="7"/>
      <c r="G56" s="7"/>
      <c r="H56" s="7"/>
      <c r="I56" s="685" t="s">
        <v>490</v>
      </c>
      <c r="J56" s="685"/>
      <c r="K56" s="685"/>
    </row>
    <row r="57" spans="2:13" ht="15.75">
      <c r="B57" s="87"/>
      <c r="C57" s="87"/>
      <c r="D57" s="87"/>
      <c r="E57" s="2"/>
      <c r="F57" s="2"/>
      <c r="G57" s="2"/>
      <c r="H57" s="2"/>
      <c r="I57" s="685" t="s">
        <v>491</v>
      </c>
      <c r="J57" s="685"/>
      <c r="K57" s="685"/>
      <c r="L57" s="1"/>
      <c r="M57" s="1"/>
    </row>
    <row r="58" spans="2:13" ht="15.75">
      <c r="B58" s="87"/>
      <c r="C58" s="87"/>
      <c r="D58" s="87"/>
      <c r="E58" s="2"/>
      <c r="F58" s="2"/>
      <c r="G58" s="2"/>
      <c r="H58" s="2"/>
      <c r="I58" s="685" t="s">
        <v>500</v>
      </c>
      <c r="J58" s="685"/>
      <c r="K58" s="685"/>
      <c r="M58" s="1"/>
    </row>
  </sheetData>
  <sheetProtection/>
  <mergeCells count="13">
    <mergeCell ref="I57:K57"/>
    <mergeCell ref="I58:K58"/>
    <mergeCell ref="I55:K55"/>
    <mergeCell ref="I5:K5"/>
    <mergeCell ref="I56:K56"/>
    <mergeCell ref="B1:K1"/>
    <mergeCell ref="B2:K2"/>
    <mergeCell ref="G5:G6"/>
    <mergeCell ref="B3:K3"/>
    <mergeCell ref="B5:B6"/>
    <mergeCell ref="B47:K47"/>
    <mergeCell ref="I50:K50"/>
    <mergeCell ref="I51:K51"/>
  </mergeCells>
  <printOptions horizontalCentered="1"/>
  <pageMargins left="0.31496062992125984" right="0.31496062992125984" top="0.5905511811023623" bottom="0.3937007874015748" header="0.11811023622047245" footer="0.11811023622047245"/>
  <pageSetup horizontalDpi="600" verticalDpi="600" orientation="portrait" paperSize="9" scale="88" r:id="rId2"/>
  <headerFooter>
    <oddFooter>&amp;C6</oddFooter>
  </headerFooter>
  <drawing r:id="rId1"/>
</worksheet>
</file>

<file path=xl/worksheets/sheet4.xml><?xml version="1.0" encoding="utf-8"?>
<worksheet xmlns="http://schemas.openxmlformats.org/spreadsheetml/2006/main" xmlns:r="http://schemas.openxmlformats.org/officeDocument/2006/relationships">
  <dimension ref="A1:J64"/>
  <sheetViews>
    <sheetView view="pageBreakPreview" zoomScaleSheetLayoutView="100" zoomScalePageLayoutView="0" workbookViewId="0" topLeftCell="A37">
      <selection activeCell="D48" sqref="D48"/>
    </sheetView>
  </sheetViews>
  <sheetFormatPr defaultColWidth="9.00390625" defaultRowHeight="15.75"/>
  <cols>
    <col min="1" max="1" width="30.375" style="88" customWidth="1"/>
    <col min="2" max="2" width="13.50390625" style="88" customWidth="1"/>
    <col min="3" max="3" width="8.75390625" style="88" customWidth="1"/>
    <col min="4" max="4" width="14.50390625" style="88" customWidth="1"/>
    <col min="5" max="5" width="15.375" style="88" customWidth="1"/>
    <col min="6" max="6" width="13.00390625" style="88" customWidth="1"/>
    <col min="7" max="7" width="14.50390625" style="88" customWidth="1"/>
    <col min="8" max="8" width="0.5" style="88" customWidth="1"/>
    <col min="9" max="9" width="9.00390625" style="88" customWidth="1"/>
    <col min="10" max="10" width="12.375" style="88" bestFit="1" customWidth="1"/>
    <col min="11" max="16384" width="9.00390625" style="88" customWidth="1"/>
  </cols>
  <sheetData>
    <row r="1" spans="1:8" ht="27.75" customHeight="1">
      <c r="A1" s="713" t="s">
        <v>415</v>
      </c>
      <c r="B1" s="713"/>
      <c r="C1" s="713"/>
      <c r="D1" s="713"/>
      <c r="E1" s="713"/>
      <c r="F1" s="87"/>
      <c r="G1" s="87"/>
      <c r="H1" s="87"/>
    </row>
    <row r="2" spans="1:8" ht="15.75" customHeight="1" hidden="1">
      <c r="A2" s="169"/>
      <c r="B2" s="29"/>
      <c r="C2" s="29"/>
      <c r="D2" s="7"/>
      <c r="E2" s="7"/>
      <c r="F2" s="166"/>
      <c r="G2" s="166"/>
      <c r="H2" s="87"/>
    </row>
    <row r="3" spans="1:8" ht="15.75" customHeight="1">
      <c r="A3" s="712" t="s">
        <v>414</v>
      </c>
      <c r="B3" s="712"/>
      <c r="C3" s="712"/>
      <c r="D3" s="712"/>
      <c r="E3" s="712"/>
      <c r="F3" s="166"/>
      <c r="G3" s="166"/>
      <c r="H3" s="87"/>
    </row>
    <row r="4" spans="1:8" ht="15.75" customHeight="1">
      <c r="A4" s="712" t="s">
        <v>349</v>
      </c>
      <c r="B4" s="712"/>
      <c r="C4" s="712"/>
      <c r="D4" s="712"/>
      <c r="E4" s="712"/>
      <c r="F4" s="167"/>
      <c r="G4" s="166"/>
      <c r="H4" s="87"/>
    </row>
    <row r="5" spans="1:8" ht="3" customHeight="1">
      <c r="A5" s="29"/>
      <c r="B5" s="29"/>
      <c r="C5" s="29"/>
      <c r="D5" s="7"/>
      <c r="E5" s="7"/>
      <c r="F5" s="167"/>
      <c r="G5" s="166"/>
      <c r="H5" s="87"/>
    </row>
    <row r="6" spans="1:8" ht="15.75" customHeight="1">
      <c r="A6" s="172"/>
      <c r="B6" s="172"/>
      <c r="C6" s="170"/>
      <c r="D6" s="122"/>
      <c r="E6" s="122"/>
      <c r="F6" s="132"/>
      <c r="G6" s="132"/>
      <c r="H6" s="87"/>
    </row>
    <row r="7" spans="1:8" ht="15.75" customHeight="1">
      <c r="A7" s="177" t="s">
        <v>178</v>
      </c>
      <c r="B7" s="198" t="s">
        <v>179</v>
      </c>
      <c r="C7" s="199" t="s">
        <v>181</v>
      </c>
      <c r="D7" s="127" t="s">
        <v>183</v>
      </c>
      <c r="E7" s="125" t="s">
        <v>180</v>
      </c>
      <c r="F7" s="132"/>
      <c r="G7" s="132"/>
      <c r="H7" s="87"/>
    </row>
    <row r="8" spans="1:8" ht="15.75">
      <c r="A8" s="179"/>
      <c r="B8" s="180"/>
      <c r="C8" s="200" t="s">
        <v>182</v>
      </c>
      <c r="D8" s="201" t="s">
        <v>184</v>
      </c>
      <c r="E8" s="183"/>
      <c r="F8" s="8"/>
      <c r="G8" s="8"/>
      <c r="H8" s="10"/>
    </row>
    <row r="9" spans="1:8" ht="15.75">
      <c r="A9" s="203" t="s">
        <v>29</v>
      </c>
      <c r="B9" s="184">
        <v>200002000</v>
      </c>
      <c r="C9" s="176">
        <v>0</v>
      </c>
      <c r="D9" s="186">
        <v>-14112873</v>
      </c>
      <c r="E9" s="187">
        <f>SUM(B9:D9)</f>
        <v>185889127</v>
      </c>
      <c r="F9" s="196"/>
      <c r="G9" s="8"/>
      <c r="H9" s="10"/>
    </row>
    <row r="10" spans="1:8" ht="15.75">
      <c r="A10" s="60" t="s">
        <v>357</v>
      </c>
      <c r="B10" s="185"/>
      <c r="C10" s="174"/>
      <c r="D10" s="58">
        <f>'IS'!I35</f>
        <v>5789770.8719999995</v>
      </c>
      <c r="E10" s="187">
        <f aca="true" t="shared" si="0" ref="E10:E18">SUM(B10:D10)</f>
        <v>5789770.8719999995</v>
      </c>
      <c r="F10" s="196"/>
      <c r="G10" s="8"/>
      <c r="H10" s="10"/>
    </row>
    <row r="11" spans="1:8" ht="15.75">
      <c r="A11" s="204" t="s">
        <v>185</v>
      </c>
      <c r="B11" s="185"/>
      <c r="C11" s="174"/>
      <c r="D11" s="58"/>
      <c r="E11" s="187">
        <f t="shared" si="0"/>
        <v>0</v>
      </c>
      <c r="F11" s="196"/>
      <c r="G11" s="8"/>
      <c r="H11" s="10"/>
    </row>
    <row r="12" spans="1:8" ht="15.75">
      <c r="A12" s="60" t="s">
        <v>186</v>
      </c>
      <c r="B12" s="185"/>
      <c r="C12" s="174"/>
      <c r="D12" s="58"/>
      <c r="E12" s="187">
        <f t="shared" si="0"/>
        <v>0</v>
      </c>
      <c r="F12" s="196"/>
      <c r="G12" s="8"/>
      <c r="H12" s="10"/>
    </row>
    <row r="13" spans="1:8" ht="15.75">
      <c r="A13" s="60" t="s">
        <v>350</v>
      </c>
      <c r="B13" s="185"/>
      <c r="C13" s="229"/>
      <c r="D13" s="58">
        <f>'Note 3-22'!J184</f>
        <v>-1095390</v>
      </c>
      <c r="E13" s="187">
        <f t="shared" si="0"/>
        <v>-1095390</v>
      </c>
      <c r="F13" s="196"/>
      <c r="G13" s="8"/>
      <c r="H13" s="10"/>
    </row>
    <row r="14" spans="1:8" ht="15.75">
      <c r="A14" s="60" t="s">
        <v>351</v>
      </c>
      <c r="B14" s="185"/>
      <c r="C14" s="174"/>
      <c r="D14" s="89"/>
      <c r="E14" s="187">
        <f t="shared" si="0"/>
        <v>0</v>
      </c>
      <c r="F14" s="196"/>
      <c r="G14" s="8"/>
      <c r="H14" s="10"/>
    </row>
    <row r="15" spans="1:8" ht="15.75">
      <c r="A15" s="60" t="s">
        <v>354</v>
      </c>
      <c r="B15" s="185"/>
      <c r="C15" s="174"/>
      <c r="D15" s="187">
        <f>'Note 3-22'!J185</f>
        <v>10879</v>
      </c>
      <c r="E15" s="187">
        <f t="shared" si="0"/>
        <v>10879</v>
      </c>
      <c r="F15" s="196"/>
      <c r="G15" s="8"/>
      <c r="H15" s="10"/>
    </row>
    <row r="16" spans="1:8" ht="15.75">
      <c r="A16" s="60" t="s">
        <v>352</v>
      </c>
      <c r="B16" s="185"/>
      <c r="C16" s="174"/>
      <c r="D16" s="89"/>
      <c r="E16" s="187">
        <f t="shared" si="0"/>
        <v>0</v>
      </c>
      <c r="F16" s="196"/>
      <c r="G16" s="8"/>
      <c r="H16" s="10"/>
    </row>
    <row r="17" spans="1:8" ht="15.75">
      <c r="A17" s="60" t="s">
        <v>393</v>
      </c>
      <c r="B17" s="185"/>
      <c r="C17" s="272"/>
      <c r="D17" s="89">
        <v>-92386</v>
      </c>
      <c r="E17" s="187">
        <f t="shared" si="0"/>
        <v>-92386</v>
      </c>
      <c r="F17" s="196"/>
      <c r="G17" s="8"/>
      <c r="H17" s="10"/>
    </row>
    <row r="18" spans="1:8" ht="15.75">
      <c r="A18" s="60" t="s">
        <v>394</v>
      </c>
      <c r="B18" s="185"/>
      <c r="C18" s="272"/>
      <c r="D18" s="89"/>
      <c r="E18" s="187">
        <f t="shared" si="0"/>
        <v>0</v>
      </c>
      <c r="F18" s="196"/>
      <c r="G18" s="8"/>
      <c r="H18" s="10"/>
    </row>
    <row r="19" spans="1:8" ht="15.75">
      <c r="A19" s="93"/>
      <c r="B19" s="173"/>
      <c r="C19" s="171"/>
      <c r="D19" s="90"/>
      <c r="E19" s="202"/>
      <c r="F19" s="196"/>
      <c r="G19" s="8"/>
      <c r="H19" s="10"/>
    </row>
    <row r="20" spans="1:8" ht="15.75">
      <c r="A20" s="205" t="s">
        <v>355</v>
      </c>
      <c r="B20" s="189">
        <f>SUM(B9:B19)</f>
        <v>200002000</v>
      </c>
      <c r="C20" s="190">
        <f>SUM(C9:C19)</f>
        <v>0</v>
      </c>
      <c r="D20" s="191">
        <f>SUM(D9:D19)</f>
        <v>-9499999.128</v>
      </c>
      <c r="E20" s="191">
        <f>SUM(E9:E19)</f>
        <v>190502000.872</v>
      </c>
      <c r="F20" s="196"/>
      <c r="G20" s="8"/>
      <c r="H20" s="10"/>
    </row>
    <row r="21" spans="1:8" ht="15.75">
      <c r="A21" s="87"/>
      <c r="B21" s="175"/>
      <c r="C21" s="174"/>
      <c r="D21" s="7"/>
      <c r="E21" s="8"/>
      <c r="F21" s="8"/>
      <c r="G21" s="8"/>
      <c r="H21" s="10"/>
    </row>
    <row r="22" spans="1:8" ht="18">
      <c r="A22" s="277" t="s">
        <v>391</v>
      </c>
      <c r="B22" s="169"/>
      <c r="C22" s="169"/>
      <c r="D22" s="192"/>
      <c r="E22" s="7"/>
      <c r="F22" s="8"/>
      <c r="G22" s="8"/>
      <c r="H22" s="10"/>
    </row>
    <row r="23" spans="1:8" ht="15.75" customHeight="1">
      <c r="A23" s="277" t="s">
        <v>392</v>
      </c>
      <c r="B23" s="277"/>
      <c r="C23" s="277"/>
      <c r="D23" s="277"/>
      <c r="E23" s="7"/>
      <c r="F23" s="8"/>
      <c r="G23" s="8"/>
      <c r="H23" s="10"/>
    </row>
    <row r="24" spans="1:8" ht="15.75">
      <c r="A24" s="29"/>
      <c r="B24" s="29"/>
      <c r="C24" s="29"/>
      <c r="D24" s="7"/>
      <c r="E24" s="7"/>
      <c r="F24" s="8"/>
      <c r="G24" s="8"/>
      <c r="H24" s="10"/>
    </row>
    <row r="25" spans="1:8" ht="15.75">
      <c r="A25" s="172"/>
      <c r="B25" s="172"/>
      <c r="C25" s="170"/>
      <c r="D25" s="122"/>
      <c r="E25" s="122"/>
      <c r="F25" s="8"/>
      <c r="G25" s="8"/>
      <c r="H25" s="10"/>
    </row>
    <row r="26" spans="1:8" ht="15.75">
      <c r="A26" s="177" t="s">
        <v>178</v>
      </c>
      <c r="B26" s="177" t="s">
        <v>179</v>
      </c>
      <c r="C26" s="178" t="s">
        <v>181</v>
      </c>
      <c r="D26" s="125" t="s">
        <v>183</v>
      </c>
      <c r="E26" s="125" t="s">
        <v>180</v>
      </c>
      <c r="F26" s="8"/>
      <c r="G26" s="8"/>
      <c r="H26" s="10"/>
    </row>
    <row r="27" spans="1:8" ht="15.75">
      <c r="A27" s="179"/>
      <c r="B27" s="180"/>
      <c r="C27" s="181" t="s">
        <v>182</v>
      </c>
      <c r="D27" s="182" t="s">
        <v>184</v>
      </c>
      <c r="E27" s="183"/>
      <c r="F27" s="8"/>
      <c r="G27" s="8"/>
      <c r="H27" s="10"/>
    </row>
    <row r="28" spans="1:8" ht="15.75">
      <c r="A28" s="203" t="s">
        <v>29</v>
      </c>
      <c r="B28" s="184">
        <v>200002000</v>
      </c>
      <c r="C28" s="176">
        <v>0</v>
      </c>
      <c r="D28" s="186">
        <v>-8523415</v>
      </c>
      <c r="E28" s="187">
        <f>SUM(B28:D28)</f>
        <v>191478585</v>
      </c>
      <c r="F28" s="196"/>
      <c r="G28" s="8"/>
      <c r="H28" s="10"/>
    </row>
    <row r="29" spans="1:8" ht="15.75">
      <c r="A29" s="60"/>
      <c r="B29" s="254"/>
      <c r="C29" s="255"/>
      <c r="D29" s="58"/>
      <c r="E29" s="253">
        <f>SUM(C29:D29)</f>
        <v>0</v>
      </c>
      <c r="F29" s="196"/>
      <c r="G29" s="8"/>
      <c r="H29" s="10"/>
    </row>
    <row r="30" spans="1:8" ht="15.75">
      <c r="A30" s="60" t="s">
        <v>356</v>
      </c>
      <c r="B30" s="254"/>
      <c r="C30" s="251"/>
      <c r="D30" s="58">
        <v>1391201</v>
      </c>
      <c r="E30" s="58">
        <f>SUM(D30)</f>
        <v>1391201</v>
      </c>
      <c r="F30" s="196"/>
      <c r="G30" s="8"/>
      <c r="H30" s="10"/>
    </row>
    <row r="31" spans="1:8" ht="15.75">
      <c r="A31" s="60" t="s">
        <v>185</v>
      </c>
      <c r="B31" s="254"/>
      <c r="C31" s="251"/>
      <c r="D31" s="58"/>
      <c r="E31" s="253"/>
      <c r="F31" s="196"/>
      <c r="G31" s="8"/>
      <c r="H31" s="10"/>
    </row>
    <row r="32" spans="1:8" ht="15.75">
      <c r="A32" s="60" t="s">
        <v>186</v>
      </c>
      <c r="B32" s="254"/>
      <c r="C32" s="251"/>
      <c r="D32" s="58"/>
      <c r="E32" s="253"/>
      <c r="F32" s="196"/>
      <c r="G32" s="8"/>
      <c r="H32" s="10"/>
    </row>
    <row r="33" spans="1:8" ht="15.75">
      <c r="A33" s="60"/>
      <c r="B33" s="254"/>
      <c r="C33" s="251"/>
      <c r="D33" s="58"/>
      <c r="E33" s="58">
        <f>SUM(D33)</f>
        <v>0</v>
      </c>
      <c r="F33" s="196"/>
      <c r="G33" s="8"/>
      <c r="H33" s="10"/>
    </row>
    <row r="34" spans="1:8" ht="15.75">
      <c r="A34" s="60" t="s">
        <v>358</v>
      </c>
      <c r="B34" s="254"/>
      <c r="C34" s="251"/>
      <c r="D34" s="58">
        <v>-6980659</v>
      </c>
      <c r="E34" s="58">
        <f>SUM(D34)</f>
        <v>-6980659</v>
      </c>
      <c r="F34" s="196"/>
      <c r="G34" s="8"/>
      <c r="H34" s="10"/>
    </row>
    <row r="35" spans="1:8" ht="15.75">
      <c r="A35" s="60" t="s">
        <v>359</v>
      </c>
      <c r="B35" s="254"/>
      <c r="C35" s="251"/>
      <c r="D35" s="58"/>
      <c r="E35" s="58">
        <f>SUM(D35)</f>
        <v>0</v>
      </c>
      <c r="F35" s="196"/>
      <c r="G35" s="8"/>
      <c r="H35" s="10"/>
    </row>
    <row r="36" spans="1:8" ht="15.75">
      <c r="A36" s="60"/>
      <c r="B36" s="254"/>
      <c r="C36" s="251"/>
      <c r="D36" s="58"/>
      <c r="E36" s="253"/>
      <c r="F36" s="196"/>
      <c r="G36" s="8"/>
      <c r="H36" s="10"/>
    </row>
    <row r="37" spans="1:8" ht="15.75">
      <c r="A37" s="205" t="s">
        <v>223</v>
      </c>
      <c r="B37" s="189">
        <f>SUM(B28:B36)</f>
        <v>200002000</v>
      </c>
      <c r="C37" s="190">
        <f>SUM(C28:C36)</f>
        <v>0</v>
      </c>
      <c r="D37" s="191">
        <f>SUM(D28:D36)</f>
        <v>-14112873</v>
      </c>
      <c r="E37" s="191">
        <f>SUM(E28:E36)</f>
        <v>185889127</v>
      </c>
      <c r="F37" s="196"/>
      <c r="G37" s="8"/>
      <c r="H37" s="10"/>
    </row>
    <row r="38" spans="1:8" ht="15.75">
      <c r="A38" s="87"/>
      <c r="B38" s="175"/>
      <c r="C38" s="174"/>
      <c r="D38" s="7"/>
      <c r="E38" s="8"/>
      <c r="F38" s="8"/>
      <c r="G38" s="8"/>
      <c r="H38" s="10"/>
    </row>
    <row r="39" spans="1:8" ht="30.75" customHeight="1">
      <c r="A39" s="714" t="str">
        <f>'FS'!B52</f>
        <v>The  annexed Notes ( 1- 44   ) form an integral part of these Financial Statements and approved by the  Board of Directors on 21.11.2022</v>
      </c>
      <c r="B39" s="714"/>
      <c r="C39" s="714"/>
      <c r="D39" s="714"/>
      <c r="E39" s="714"/>
      <c r="F39" s="8"/>
      <c r="G39" s="8"/>
      <c r="H39" s="10"/>
    </row>
    <row r="40" spans="1:8" ht="15.75">
      <c r="A40" s="207"/>
      <c r="B40" s="252"/>
      <c r="C40" s="244"/>
      <c r="D40" s="216"/>
      <c r="E40" s="193"/>
      <c r="F40" s="8"/>
      <c r="G40" s="8"/>
      <c r="H40" s="10"/>
    </row>
    <row r="41" spans="1:8" ht="15.75">
      <c r="A41" s="87"/>
      <c r="B41" s="273"/>
      <c r="C41" s="272"/>
      <c r="D41" s="7"/>
      <c r="E41" s="8"/>
      <c r="F41" s="8"/>
      <c r="G41" s="8"/>
      <c r="H41" s="10"/>
    </row>
    <row r="42" spans="1:10" ht="15.75" customHeight="1">
      <c r="A42" s="276"/>
      <c r="B42" s="276"/>
      <c r="C42" s="276"/>
      <c r="D42" s="276"/>
      <c r="E42" s="276"/>
      <c r="F42" s="276"/>
      <c r="G42" s="276"/>
      <c r="H42" s="276"/>
      <c r="I42" s="276"/>
      <c r="J42" s="276"/>
    </row>
    <row r="43" spans="1:10" ht="15.75" customHeight="1">
      <c r="A43" s="274" t="s">
        <v>507</v>
      </c>
      <c r="B43" s="274"/>
      <c r="C43" s="633" t="s">
        <v>503</v>
      </c>
      <c r="D43" s="274"/>
      <c r="E43" s="633" t="s">
        <v>503</v>
      </c>
      <c r="F43" s="274"/>
      <c r="G43" s="274"/>
      <c r="H43" s="274"/>
      <c r="I43" s="274"/>
      <c r="J43" s="274"/>
    </row>
    <row r="44" spans="1:10" ht="15.75" customHeight="1">
      <c r="A44" s="711" t="s">
        <v>497</v>
      </c>
      <c r="B44" s="711"/>
      <c r="C44" s="711"/>
      <c r="D44" s="711"/>
      <c r="E44" s="711"/>
      <c r="F44" s="275"/>
      <c r="G44" s="275"/>
      <c r="H44" s="275"/>
      <c r="I44" s="275"/>
      <c r="J44" s="275"/>
    </row>
    <row r="45" spans="1:10" ht="15.75" customHeight="1">
      <c r="A45" s="667" t="s">
        <v>498</v>
      </c>
      <c r="B45" s="667"/>
      <c r="C45" s="667"/>
      <c r="D45" s="667"/>
      <c r="E45" s="667"/>
      <c r="F45" s="264"/>
      <c r="G45" s="264"/>
      <c r="H45" s="264"/>
      <c r="I45" s="264"/>
      <c r="J45" s="264"/>
    </row>
    <row r="46" spans="1:6" ht="15.75" customHeight="1">
      <c r="A46" s="195"/>
      <c r="C46" s="128"/>
      <c r="D46" s="108"/>
      <c r="E46" s="271"/>
      <c r="F46" s="108"/>
    </row>
    <row r="47" spans="1:10" ht="15.75" customHeight="1">
      <c r="A47" s="113"/>
      <c r="B47" s="113"/>
      <c r="C47" s="113"/>
      <c r="D47" s="113"/>
      <c r="E47" s="113"/>
      <c r="F47" s="113"/>
      <c r="G47" s="113"/>
      <c r="H47" s="113"/>
      <c r="I47" s="113"/>
      <c r="J47" s="113"/>
    </row>
    <row r="48" spans="1:8" ht="15.75" customHeight="1">
      <c r="A48" s="110"/>
      <c r="B48" s="110"/>
      <c r="C48" s="110"/>
      <c r="D48" s="123"/>
      <c r="E48" s="123"/>
      <c r="F48" s="132"/>
      <c r="G48" s="132"/>
      <c r="H48" s="87"/>
    </row>
    <row r="49" spans="1:8" ht="15.75" customHeight="1">
      <c r="A49" s="110"/>
      <c r="B49" s="110"/>
      <c r="C49" s="197"/>
      <c r="D49" s="123"/>
      <c r="E49" s="123"/>
      <c r="F49" s="132"/>
      <c r="G49" s="132"/>
      <c r="H49" s="87"/>
    </row>
    <row r="50" spans="1:8" ht="15.75" customHeight="1">
      <c r="A50" s="110"/>
      <c r="B50" s="110"/>
      <c r="C50" s="110"/>
      <c r="D50" s="123"/>
      <c r="E50" s="123"/>
      <c r="F50" s="132"/>
      <c r="G50" s="132"/>
      <c r="H50" s="87"/>
    </row>
    <row r="51" spans="1:8" ht="15.75" customHeight="1">
      <c r="A51" s="110"/>
      <c r="B51" s="110"/>
      <c r="C51" s="199"/>
      <c r="D51" s="123"/>
      <c r="E51" s="123"/>
      <c r="F51" s="132"/>
      <c r="G51" s="132"/>
      <c r="H51" s="87"/>
    </row>
    <row r="52" spans="1:8" ht="15.75" customHeight="1">
      <c r="A52" s="110"/>
      <c r="B52" s="110"/>
      <c r="C52" s="110"/>
      <c r="D52" s="123"/>
      <c r="E52" s="123"/>
      <c r="F52" s="132"/>
      <c r="G52" s="132"/>
      <c r="H52" s="87"/>
    </row>
    <row r="53" spans="1:8" ht="15.75">
      <c r="A53" s="87"/>
      <c r="B53" s="87"/>
      <c r="C53" s="207"/>
      <c r="D53" s="8"/>
      <c r="E53" s="8"/>
      <c r="F53" s="8"/>
      <c r="G53" s="8"/>
      <c r="H53" s="7"/>
    </row>
    <row r="54" spans="1:8" ht="11.25" customHeight="1">
      <c r="A54" s="113"/>
      <c r="B54" s="113"/>
      <c r="C54" s="113"/>
      <c r="D54" s="113"/>
      <c r="E54" s="113"/>
      <c r="F54" s="113"/>
      <c r="G54" s="113"/>
      <c r="H54" s="113"/>
    </row>
    <row r="55" spans="1:8" ht="15.75">
      <c r="A55" s="113"/>
      <c r="B55" s="113"/>
      <c r="C55" s="113"/>
      <c r="D55" s="113"/>
      <c r="E55" s="113"/>
      <c r="F55" s="113"/>
      <c r="G55" s="113"/>
      <c r="H55" s="113"/>
    </row>
    <row r="56" spans="1:8" ht="15.75">
      <c r="A56" s="113"/>
      <c r="B56" s="113"/>
      <c r="C56" s="113"/>
      <c r="D56" s="113"/>
      <c r="E56" s="113"/>
      <c r="F56" s="165"/>
      <c r="G56" s="106"/>
      <c r="H56" s="113"/>
    </row>
    <row r="57" spans="1:8" ht="15.75">
      <c r="A57" s="14"/>
      <c r="B57" s="14"/>
      <c r="C57" s="14"/>
      <c r="D57" s="87"/>
      <c r="E57" s="87"/>
      <c r="F57" s="710"/>
      <c r="G57" s="710"/>
      <c r="H57" s="111"/>
    </row>
    <row r="58" spans="1:8" ht="15.75">
      <c r="A58" s="105"/>
      <c r="B58" s="105"/>
      <c r="C58" s="105"/>
      <c r="D58" s="87"/>
      <c r="E58" s="87"/>
      <c r="F58" s="709"/>
      <c r="G58" s="709"/>
      <c r="H58" s="29"/>
    </row>
    <row r="59" spans="1:8" ht="15.75">
      <c r="A59" s="87"/>
      <c r="B59" s="87"/>
      <c r="C59" s="87"/>
      <c r="D59" s="87"/>
      <c r="E59" s="7"/>
      <c r="F59" s="7"/>
      <c r="G59" s="7"/>
      <c r="H59" s="7"/>
    </row>
    <row r="60" spans="1:9" ht="15.75">
      <c r="A60" s="87"/>
      <c r="B60" s="87"/>
      <c r="C60" s="87"/>
      <c r="D60" s="87"/>
      <c r="E60" s="87"/>
      <c r="F60" s="87"/>
      <c r="G60" s="87"/>
      <c r="H60" s="87"/>
      <c r="I60" s="87"/>
    </row>
    <row r="61" spans="1:9" ht="15.75">
      <c r="A61" s="87"/>
      <c r="B61" s="87"/>
      <c r="C61" s="87"/>
      <c r="D61" s="87"/>
      <c r="E61" s="87"/>
      <c r="F61" s="87"/>
      <c r="G61" s="87"/>
      <c r="H61" s="87"/>
      <c r="I61" s="87"/>
    </row>
    <row r="62" spans="1:9" ht="15.75">
      <c r="A62" s="19"/>
      <c r="B62" s="19"/>
      <c r="C62" s="19"/>
      <c r="D62" s="19"/>
      <c r="E62" s="19"/>
      <c r="F62" s="19"/>
      <c r="G62" s="19"/>
      <c r="H62" s="19"/>
      <c r="I62" s="26"/>
    </row>
    <row r="63" spans="1:10" ht="15.75">
      <c r="A63" s="19"/>
      <c r="B63" s="19"/>
      <c r="C63" s="19"/>
      <c r="D63" s="19"/>
      <c r="E63" s="19"/>
      <c r="F63" s="19"/>
      <c r="G63" s="168"/>
      <c r="H63" s="168"/>
      <c r="I63" s="27"/>
      <c r="J63" s="27"/>
    </row>
    <row r="64" spans="1:10" ht="15.75">
      <c r="A64" s="19"/>
      <c r="B64" s="19"/>
      <c r="C64" s="19"/>
      <c r="D64" s="19"/>
      <c r="E64" s="19"/>
      <c r="F64" s="19"/>
      <c r="G64" s="19"/>
      <c r="H64" s="19"/>
      <c r="I64" s="26"/>
      <c r="J64" s="26"/>
    </row>
  </sheetData>
  <sheetProtection/>
  <mergeCells count="7">
    <mergeCell ref="F58:G58"/>
    <mergeCell ref="F57:G57"/>
    <mergeCell ref="A44:E44"/>
    <mergeCell ref="A4:E4"/>
    <mergeCell ref="A3:E3"/>
    <mergeCell ref="A1:E1"/>
    <mergeCell ref="A39:E39"/>
  </mergeCells>
  <printOptions horizontalCentered="1"/>
  <pageMargins left="0.3937007874015748" right="0.31496062992125984" top="0.5905511811023623" bottom="0.35433070866141736" header="0.11811023622047245" footer="0.11811023622047245"/>
  <pageSetup horizontalDpi="600" verticalDpi="600" orientation="portrait" paperSize="9" scale="93" r:id="rId2"/>
  <headerFooter>
    <oddFooter>&amp;C7</oddFooter>
  </headerFooter>
  <drawing r:id="rId1"/>
</worksheet>
</file>

<file path=xl/worksheets/sheet5.xml><?xml version="1.0" encoding="utf-8"?>
<worksheet xmlns="http://schemas.openxmlformats.org/spreadsheetml/2006/main" xmlns:r="http://schemas.openxmlformats.org/officeDocument/2006/relationships">
  <dimension ref="B1:N159"/>
  <sheetViews>
    <sheetView view="pageBreakPreview" zoomScale="85" zoomScaleNormal="85" zoomScaleSheetLayoutView="85" zoomScalePageLayoutView="0" workbookViewId="0" topLeftCell="A122">
      <selection activeCell="B2" sqref="B2:K2"/>
    </sheetView>
  </sheetViews>
  <sheetFormatPr defaultColWidth="9.00390625" defaultRowHeight="15.75"/>
  <cols>
    <col min="1" max="1" width="1.4921875" style="88" customWidth="1"/>
    <col min="2" max="2" width="58.875" style="88" customWidth="1"/>
    <col min="3" max="3" width="0.2421875" style="88" hidden="1" customWidth="1"/>
    <col min="4" max="4" width="7.25390625" style="88" hidden="1" customWidth="1"/>
    <col min="5" max="5" width="0.37109375" style="88" customWidth="1"/>
    <col min="6" max="6" width="0.2421875" style="614" customWidth="1"/>
    <col min="7" max="7" width="0.5" style="88" customWidth="1"/>
    <col min="8" max="8" width="15.75390625" style="88" customWidth="1"/>
    <col min="9" max="9" width="0.74609375" style="88" customWidth="1"/>
    <col min="10" max="10" width="15.75390625" style="88" customWidth="1"/>
    <col min="11" max="11" width="0.37109375" style="88" customWidth="1"/>
    <col min="12" max="12" width="10.875" style="88" customWidth="1"/>
    <col min="13" max="13" width="12.50390625" style="88" customWidth="1"/>
    <col min="14" max="14" width="12.375" style="88" customWidth="1"/>
    <col min="15" max="15" width="12.50390625" style="88" customWidth="1"/>
    <col min="16" max="16" width="10.50390625" style="88" customWidth="1"/>
    <col min="17" max="17" width="10.375" style="88" customWidth="1"/>
    <col min="18" max="16384" width="9.00390625" style="88" customWidth="1"/>
  </cols>
  <sheetData>
    <row r="1" spans="2:11" ht="18">
      <c r="B1" s="688" t="str">
        <f>+'IS'!B1</f>
        <v>RAHIMA FOOD CORPORATION LTD.</v>
      </c>
      <c r="C1" s="688"/>
      <c r="D1" s="688"/>
      <c r="E1" s="688"/>
      <c r="F1" s="688"/>
      <c r="G1" s="688"/>
      <c r="H1" s="688"/>
      <c r="I1" s="688"/>
      <c r="J1" s="688"/>
      <c r="K1" s="688"/>
    </row>
    <row r="2" spans="2:11" ht="18">
      <c r="B2" s="688" t="s">
        <v>110</v>
      </c>
      <c r="C2" s="688"/>
      <c r="D2" s="688"/>
      <c r="E2" s="688"/>
      <c r="F2" s="688"/>
      <c r="G2" s="688"/>
      <c r="H2" s="688"/>
      <c r="I2" s="688"/>
      <c r="J2" s="688"/>
      <c r="K2" s="688"/>
    </row>
    <row r="3" spans="2:11" ht="15.75">
      <c r="B3" s="689" t="str">
        <f>'IS'!B3</f>
        <v>For the year ended June 30, 2022</v>
      </c>
      <c r="C3" s="689"/>
      <c r="D3" s="689"/>
      <c r="E3" s="689"/>
      <c r="F3" s="689"/>
      <c r="G3" s="689"/>
      <c r="H3" s="689"/>
      <c r="I3" s="689"/>
      <c r="J3" s="689"/>
      <c r="K3" s="689"/>
    </row>
    <row r="4" ht="3.75" customHeight="1"/>
    <row r="5" spans="2:10" ht="15.75">
      <c r="B5" s="706" t="s">
        <v>233</v>
      </c>
      <c r="C5" s="620"/>
      <c r="D5" s="620"/>
      <c r="E5" s="87"/>
      <c r="F5" s="732"/>
      <c r="G5" s="87"/>
      <c r="H5" s="726" t="s">
        <v>98</v>
      </c>
      <c r="I5" s="727"/>
      <c r="J5" s="728"/>
    </row>
    <row r="6" spans="2:11" ht="15.75">
      <c r="B6" s="707"/>
      <c r="C6" s="622"/>
      <c r="D6" s="622"/>
      <c r="E6" s="87"/>
      <c r="F6" s="732"/>
      <c r="G6" s="87"/>
      <c r="H6" s="624" t="s">
        <v>305</v>
      </c>
      <c r="J6" s="624" t="s">
        <v>222</v>
      </c>
      <c r="K6" s="25"/>
    </row>
    <row r="7" spans="2:6" ht="10.5" customHeight="1">
      <c r="B7" s="119"/>
      <c r="C7" s="119"/>
      <c r="D7" s="119"/>
      <c r="E7" s="24"/>
      <c r="F7" s="613"/>
    </row>
    <row r="8" spans="2:6" ht="15.75">
      <c r="B8" s="24" t="s">
        <v>151</v>
      </c>
      <c r="C8" s="119"/>
      <c r="D8" s="119"/>
      <c r="E8" s="24"/>
      <c r="F8" s="613"/>
    </row>
    <row r="9" spans="2:11" ht="15.75">
      <c r="B9" s="88" t="s">
        <v>360</v>
      </c>
      <c r="H9" s="625">
        <v>59176874</v>
      </c>
      <c r="J9" s="625">
        <v>10490158</v>
      </c>
      <c r="K9" s="7"/>
    </row>
    <row r="10" spans="2:11" ht="15.75">
      <c r="B10" s="88" t="s">
        <v>209</v>
      </c>
      <c r="H10" s="89">
        <v>-57392034</v>
      </c>
      <c r="J10" s="89">
        <v>-13594257</v>
      </c>
      <c r="K10" s="7"/>
    </row>
    <row r="11" spans="2:11" ht="15.75">
      <c r="B11" s="626" t="s">
        <v>148</v>
      </c>
      <c r="H11" s="89">
        <v>-1311270</v>
      </c>
      <c r="J11" s="89">
        <v>-4850255</v>
      </c>
      <c r="K11" s="7"/>
    </row>
    <row r="12" spans="8:11" ht="9.75" customHeight="1">
      <c r="H12" s="90"/>
      <c r="J12" s="90"/>
      <c r="K12" s="7"/>
    </row>
    <row r="13" spans="2:11" ht="18">
      <c r="B13" s="24" t="s">
        <v>210</v>
      </c>
      <c r="C13" s="24"/>
      <c r="D13" s="24"/>
      <c r="H13" s="627">
        <f>SUM(H9:H12)</f>
        <v>473570</v>
      </c>
      <c r="J13" s="627">
        <f>SUM(J9:J12)</f>
        <v>-7954354</v>
      </c>
      <c r="K13" s="8"/>
    </row>
    <row r="14" spans="2:11" ht="18">
      <c r="B14" s="24"/>
      <c r="C14" s="24"/>
      <c r="D14" s="24"/>
      <c r="J14" s="12"/>
      <c r="K14" s="8"/>
    </row>
    <row r="15" spans="2:11" ht="15.75">
      <c r="B15" s="24" t="s">
        <v>147</v>
      </c>
      <c r="C15" s="119"/>
      <c r="D15" s="119"/>
      <c r="E15" s="24"/>
      <c r="F15" s="613"/>
      <c r="J15" s="7"/>
      <c r="K15" s="7"/>
    </row>
    <row r="16" spans="2:11" ht="15.75">
      <c r="B16" s="88" t="s">
        <v>149</v>
      </c>
      <c r="H16" s="628">
        <v>-17475562</v>
      </c>
      <c r="J16" s="628">
        <v>-36252237</v>
      </c>
      <c r="K16" s="7"/>
    </row>
    <row r="17" spans="2:13" ht="15.75">
      <c r="B17" s="88" t="s">
        <v>363</v>
      </c>
      <c r="H17" s="629">
        <v>-115320243</v>
      </c>
      <c r="J17" s="629"/>
      <c r="K17" s="7"/>
      <c r="M17" s="91"/>
    </row>
    <row r="18" spans="2:11" ht="18">
      <c r="B18" s="24" t="s">
        <v>213</v>
      </c>
      <c r="C18" s="24"/>
      <c r="D18" s="24"/>
      <c r="E18" s="24"/>
      <c r="F18" s="613"/>
      <c r="G18" s="24"/>
      <c r="H18" s="12">
        <f>SUM(H16:H17)</f>
        <v>-132795805</v>
      </c>
      <c r="I18" s="24"/>
      <c r="J18" s="12">
        <f>SUM(J16:J17)</f>
        <v>-36252237</v>
      </c>
      <c r="K18" s="8"/>
    </row>
    <row r="19" spans="2:11" ht="18">
      <c r="B19" s="24"/>
      <c r="C19" s="24"/>
      <c r="D19" s="24"/>
      <c r="E19" s="24"/>
      <c r="F19" s="613"/>
      <c r="G19" s="24"/>
      <c r="H19" s="24"/>
      <c r="I19" s="24"/>
      <c r="J19" s="12"/>
      <c r="K19" s="8"/>
    </row>
    <row r="20" spans="2:11" ht="15.75">
      <c r="B20" s="24" t="s">
        <v>150</v>
      </c>
      <c r="C20" s="119"/>
      <c r="D20" s="119"/>
      <c r="E20" s="24"/>
      <c r="F20" s="613"/>
      <c r="J20" s="7"/>
      <c r="K20" s="630"/>
    </row>
    <row r="21" spans="2:11" s="120" customFormat="1" ht="16.5" customHeight="1">
      <c r="B21" s="120" t="s">
        <v>192</v>
      </c>
      <c r="E21" s="121"/>
      <c r="F21" s="612"/>
      <c r="H21" s="122">
        <v>30175237</v>
      </c>
      <c r="J21" s="122">
        <v>2653973</v>
      </c>
      <c r="K21" s="123"/>
    </row>
    <row r="22" spans="2:11" s="120" customFormat="1" ht="16.5" customHeight="1">
      <c r="B22" s="120" t="s">
        <v>384</v>
      </c>
      <c r="E22" s="121"/>
      <c r="F22" s="612"/>
      <c r="H22" s="631">
        <v>6381</v>
      </c>
      <c r="J22" s="631">
        <v>0</v>
      </c>
      <c r="K22" s="123"/>
    </row>
    <row r="23" spans="2:13" s="120" customFormat="1" ht="15.75">
      <c r="B23" s="120" t="s">
        <v>362</v>
      </c>
      <c r="E23" s="121"/>
      <c r="F23" s="612"/>
      <c r="H23" s="632">
        <v>-10992873</v>
      </c>
      <c r="J23" s="632">
        <v>-89133</v>
      </c>
      <c r="K23" s="123"/>
      <c r="M23" s="126"/>
    </row>
    <row r="24" spans="2:13" s="120" customFormat="1" ht="15.75">
      <c r="B24" s="120" t="s">
        <v>361</v>
      </c>
      <c r="E24" s="121"/>
      <c r="F24" s="612"/>
      <c r="H24" s="632">
        <v>-106500</v>
      </c>
      <c r="J24" s="632"/>
      <c r="K24" s="123"/>
      <c r="M24" s="126"/>
    </row>
    <row r="25" spans="2:11" s="120" customFormat="1" ht="15.75">
      <c r="B25" s="120" t="s">
        <v>190</v>
      </c>
      <c r="F25" s="633"/>
      <c r="H25" s="634">
        <v>-1062092</v>
      </c>
      <c r="J25" s="634"/>
      <c r="K25" s="635"/>
    </row>
    <row r="26" spans="2:13" ht="18">
      <c r="B26" s="24" t="s">
        <v>214</v>
      </c>
      <c r="C26" s="24"/>
      <c r="D26" s="24"/>
      <c r="E26" s="24"/>
      <c r="F26" s="613"/>
      <c r="G26" s="24"/>
      <c r="H26" s="12">
        <f>SUM(H21:H25)</f>
        <v>18020153</v>
      </c>
      <c r="I26" s="24"/>
      <c r="J26" s="12">
        <f>SUM(J21:J25)</f>
        <v>2564840</v>
      </c>
      <c r="K26" s="12"/>
      <c r="M26" s="91"/>
    </row>
    <row r="27" spans="10:11" ht="9.75" customHeight="1">
      <c r="J27" s="636"/>
      <c r="K27" s="636"/>
    </row>
    <row r="28" spans="2:14" ht="15.75">
      <c r="B28" s="637" t="s">
        <v>152</v>
      </c>
      <c r="C28" s="637"/>
      <c r="D28" s="637"/>
      <c r="E28" s="24"/>
      <c r="F28" s="613"/>
      <c r="G28" s="24"/>
      <c r="H28" s="638">
        <f>H13+H18+H26</f>
        <v>-114302082</v>
      </c>
      <c r="I28" s="24"/>
      <c r="J28" s="638">
        <f>J26+J18+J13</f>
        <v>-41641751</v>
      </c>
      <c r="K28" s="8"/>
      <c r="M28" s="91"/>
      <c r="N28" s="91"/>
    </row>
    <row r="29" spans="2:11" ht="18">
      <c r="B29" s="88" t="s">
        <v>211</v>
      </c>
      <c r="F29" s="639"/>
      <c r="H29" s="90">
        <v>167162001</v>
      </c>
      <c r="J29" s="90">
        <v>208803752</v>
      </c>
      <c r="K29" s="12"/>
    </row>
    <row r="30" spans="2:13" ht="18.75" thickBot="1">
      <c r="B30" s="24" t="s">
        <v>212</v>
      </c>
      <c r="C30" s="24"/>
      <c r="D30" s="24"/>
      <c r="E30" s="24"/>
      <c r="F30" s="640"/>
      <c r="G30" s="24"/>
      <c r="H30" s="641">
        <f>SUM(H28:H29)</f>
        <v>52859919</v>
      </c>
      <c r="I30" s="24"/>
      <c r="J30" s="641">
        <f>J28+J29</f>
        <v>167162001</v>
      </c>
      <c r="K30" s="12"/>
      <c r="M30" s="91"/>
    </row>
    <row r="31" ht="16.5" thickTop="1"/>
    <row r="32" spans="6:11" ht="12" customHeight="1">
      <c r="F32" s="640"/>
      <c r="G32" s="614"/>
      <c r="H32" s="614"/>
      <c r="I32" s="614"/>
      <c r="J32" s="9"/>
      <c r="K32" s="636"/>
    </row>
    <row r="33" spans="2:11" ht="15.75">
      <c r="B33" s="24" t="s">
        <v>61</v>
      </c>
      <c r="C33" s="24"/>
      <c r="D33" s="24" t="s">
        <v>234</v>
      </c>
      <c r="E33" s="24"/>
      <c r="F33" s="642"/>
      <c r="G33" s="24"/>
      <c r="H33" s="643">
        <f>'Note 23-42'!G178</f>
        <v>0.023678263217367827</v>
      </c>
      <c r="I33" s="24"/>
      <c r="J33" s="643">
        <f>'Note 23-42'!K178</f>
        <v>-0.39771372286277135</v>
      </c>
      <c r="K33" s="24"/>
    </row>
    <row r="34" spans="2:11" ht="12" customHeight="1">
      <c r="B34" s="24"/>
      <c r="C34" s="24"/>
      <c r="D34" s="24"/>
      <c r="E34" s="24"/>
      <c r="F34" s="613"/>
      <c r="G34" s="24"/>
      <c r="H34" s="24"/>
      <c r="I34" s="24"/>
      <c r="J34" s="644"/>
      <c r="K34" s="24"/>
    </row>
    <row r="35" spans="2:11" ht="35.25" customHeight="1">
      <c r="B35" s="729" t="str">
        <f>'FS'!B52</f>
        <v>The  annexed Notes ( 1- 44   ) form an integral part of these Financial Statements and approved by the  Board of Directors on 21.11.2022</v>
      </c>
      <c r="C35" s="729"/>
      <c r="D35" s="729"/>
      <c r="E35" s="729"/>
      <c r="F35" s="729"/>
      <c r="G35" s="729"/>
      <c r="H35" s="729"/>
      <c r="I35" s="729"/>
      <c r="J35" s="729"/>
      <c r="K35" s="24"/>
    </row>
    <row r="36" spans="3:11" ht="12" customHeight="1">
      <c r="C36" s="24"/>
      <c r="D36" s="24"/>
      <c r="E36" s="24"/>
      <c r="F36" s="613"/>
      <c r="G36" s="24"/>
      <c r="H36" s="24"/>
      <c r="I36" s="24"/>
      <c r="J36" s="644"/>
      <c r="K36" s="24"/>
    </row>
    <row r="37" spans="2:11" s="87" customFormat="1" ht="15.75">
      <c r="B37" s="283"/>
      <c r="C37" s="283"/>
      <c r="D37" s="283"/>
      <c r="E37" s="283"/>
      <c r="F37" s="283"/>
      <c r="G37" s="283"/>
      <c r="H37" s="283"/>
      <c r="I37" s="283"/>
      <c r="J37" s="283"/>
      <c r="K37" s="283"/>
    </row>
    <row r="38" spans="2:11" s="87" customFormat="1" ht="15.75">
      <c r="B38" s="283"/>
      <c r="C38" s="283"/>
      <c r="D38" s="283"/>
      <c r="E38" s="283"/>
      <c r="F38" s="283"/>
      <c r="G38" s="283"/>
      <c r="H38" s="283"/>
      <c r="I38" s="283"/>
      <c r="J38" s="283"/>
      <c r="K38" s="283"/>
    </row>
    <row r="39" spans="2:11" s="87" customFormat="1" ht="15.75">
      <c r="B39" s="680" t="s">
        <v>508</v>
      </c>
      <c r="C39" s="283"/>
      <c r="D39" s="283"/>
      <c r="E39" s="283"/>
      <c r="F39" s="283"/>
      <c r="G39" s="283"/>
      <c r="H39" s="283"/>
      <c r="I39" s="283"/>
      <c r="J39" s="283" t="s">
        <v>503</v>
      </c>
      <c r="K39" s="283"/>
    </row>
    <row r="40" spans="2:11" ht="15.75">
      <c r="B40" s="715" t="s">
        <v>499</v>
      </c>
      <c r="C40" s="715"/>
      <c r="D40" s="715"/>
      <c r="E40" s="715" t="s">
        <v>146</v>
      </c>
      <c r="F40" s="715"/>
      <c r="G40" s="715"/>
      <c r="H40" s="715"/>
      <c r="I40" s="715"/>
      <c r="J40" s="715"/>
      <c r="K40" s="715"/>
    </row>
    <row r="41" spans="2:11" s="87" customFormat="1" ht="15.75" customHeight="1">
      <c r="B41" s="666" t="str">
        <f>'FS'!B51</f>
        <v>    Current Charge    </v>
      </c>
      <c r="C41" s="283"/>
      <c r="D41" s="283"/>
      <c r="E41" s="283"/>
      <c r="F41" s="283"/>
      <c r="G41" s="283"/>
      <c r="H41" s="283"/>
      <c r="I41" s="283"/>
      <c r="J41" s="283"/>
      <c r="K41" s="283"/>
    </row>
    <row r="42" spans="2:11" s="87" customFormat="1" ht="15.75">
      <c r="B42" s="716"/>
      <c r="C42" s="716"/>
      <c r="D42" s="716"/>
      <c r="E42" s="716"/>
      <c r="F42" s="716"/>
      <c r="G42" s="716"/>
      <c r="H42" s="716"/>
      <c r="I42" s="716"/>
      <c r="J42" s="716"/>
      <c r="K42" s="716"/>
    </row>
    <row r="43" spans="2:11" s="87" customFormat="1" ht="15.75">
      <c r="B43" s="283"/>
      <c r="C43" s="283"/>
      <c r="D43" s="283"/>
      <c r="E43" s="283"/>
      <c r="F43" s="283"/>
      <c r="G43" s="283"/>
      <c r="H43" s="283"/>
      <c r="I43" s="283"/>
      <c r="J43" s="283"/>
      <c r="K43" s="283"/>
    </row>
    <row r="44" spans="2:11" s="87" customFormat="1" ht="15.75">
      <c r="B44" s="283"/>
      <c r="C44" s="283"/>
      <c r="D44" s="283"/>
      <c r="E44" s="283"/>
      <c r="F44" s="283"/>
      <c r="G44" s="283"/>
      <c r="H44" s="283"/>
      <c r="I44" s="283"/>
      <c r="J44" s="283"/>
      <c r="K44" s="283"/>
    </row>
    <row r="45" spans="8:10" ht="15.75">
      <c r="H45" s="113"/>
      <c r="I45" s="113"/>
      <c r="J45" s="113"/>
    </row>
    <row r="46" spans="2:11" ht="15.75">
      <c r="B46" s="14"/>
      <c r="C46" s="14"/>
      <c r="D46" s="14"/>
      <c r="H46" s="703"/>
      <c r="I46" s="703"/>
      <c r="J46" s="703"/>
      <c r="K46" s="21"/>
    </row>
    <row r="47" spans="2:11" ht="15.75">
      <c r="B47" s="105"/>
      <c r="C47" s="105"/>
      <c r="D47" s="105"/>
      <c r="E47" s="20"/>
      <c r="H47" s="733"/>
      <c r="I47" s="733"/>
      <c r="J47" s="733"/>
      <c r="K47" s="108"/>
    </row>
    <row r="48" spans="2:11" ht="15.75">
      <c r="B48" s="26"/>
      <c r="C48" s="26"/>
      <c r="D48" s="26"/>
      <c r="E48" s="26"/>
      <c r="F48" s="645"/>
      <c r="G48" s="26"/>
      <c r="H48" s="26"/>
      <c r="I48" s="26"/>
      <c r="J48" s="26"/>
      <c r="K48" s="26"/>
    </row>
    <row r="49" spans="2:11" ht="15.75" customHeight="1" hidden="1">
      <c r="B49" s="703" t="s">
        <v>110</v>
      </c>
      <c r="C49" s="703"/>
      <c r="D49" s="703"/>
      <c r="E49" s="703"/>
      <c r="F49" s="703"/>
      <c r="G49" s="703"/>
      <c r="H49" s="703"/>
      <c r="I49" s="703"/>
      <c r="J49" s="703"/>
      <c r="K49" s="703"/>
    </row>
    <row r="50" spans="2:11" ht="15.75" customHeight="1" hidden="1">
      <c r="B50" s="689" t="str">
        <f>'IS'!B56</f>
        <v>Dated: 21.11.2022</v>
      </c>
      <c r="C50" s="689"/>
      <c r="D50" s="689"/>
      <c r="E50" s="689"/>
      <c r="F50" s="689"/>
      <c r="G50" s="689"/>
      <c r="H50" s="689"/>
      <c r="I50" s="689"/>
      <c r="J50" s="689"/>
      <c r="K50" s="689"/>
    </row>
    <row r="51" ht="15.75" customHeight="1" hidden="1"/>
    <row r="52" spans="2:10" ht="15.75" customHeight="1" hidden="1">
      <c r="B52" s="720" t="s">
        <v>63</v>
      </c>
      <c r="C52" s="721"/>
      <c r="D52" s="730"/>
      <c r="F52" s="704" t="s">
        <v>97</v>
      </c>
      <c r="H52" s="726" t="s">
        <v>98</v>
      </c>
      <c r="I52" s="727"/>
      <c r="J52" s="728"/>
    </row>
    <row r="53" spans="2:11" ht="15.75" customHeight="1" hidden="1">
      <c r="B53" s="722"/>
      <c r="C53" s="723"/>
      <c r="D53" s="731"/>
      <c r="F53" s="705"/>
      <c r="H53" s="624" t="s">
        <v>222</v>
      </c>
      <c r="J53" s="624" t="s">
        <v>196</v>
      </c>
      <c r="K53" s="25"/>
    </row>
    <row r="54" ht="15.75" hidden="1">
      <c r="J54" s="89"/>
    </row>
    <row r="55" ht="15.75" hidden="1">
      <c r="J55" s="90"/>
    </row>
    <row r="56" spans="2:10" ht="16.5" hidden="1" thickBot="1">
      <c r="B56" s="24"/>
      <c r="C56" s="24"/>
      <c r="D56" s="24"/>
      <c r="J56" s="646"/>
    </row>
    <row r="57" ht="15.75" hidden="1">
      <c r="J57" s="630"/>
    </row>
    <row r="58" spans="2:10" ht="15.75" hidden="1">
      <c r="B58" s="24"/>
      <c r="C58" s="24"/>
      <c r="D58" s="24"/>
      <c r="J58" s="630"/>
    </row>
    <row r="59" spans="2:10" ht="15.75" hidden="1">
      <c r="B59" s="24"/>
      <c r="C59" s="24"/>
      <c r="D59" s="24"/>
      <c r="J59" s="630"/>
    </row>
    <row r="60" ht="15.75" hidden="1">
      <c r="J60" s="625"/>
    </row>
    <row r="61" spans="2:10" ht="15.75" hidden="1">
      <c r="B61" s="647"/>
      <c r="C61" s="615"/>
      <c r="D61" s="615"/>
      <c r="J61" s="89"/>
    </row>
    <row r="62" spans="2:10" ht="15.75" hidden="1">
      <c r="B62" s="648"/>
      <c r="C62" s="648"/>
      <c r="D62" s="648"/>
      <c r="J62" s="89"/>
    </row>
    <row r="63" spans="2:10" ht="15.75" hidden="1">
      <c r="B63" s="648"/>
      <c r="C63" s="648"/>
      <c r="D63" s="648"/>
      <c r="J63" s="89"/>
    </row>
    <row r="64" ht="15.75" hidden="1">
      <c r="J64" s="89"/>
    </row>
    <row r="65" ht="15.75" hidden="1">
      <c r="J65" s="89"/>
    </row>
    <row r="66" spans="2:10" ht="15.75" hidden="1">
      <c r="B66" s="87"/>
      <c r="C66" s="87"/>
      <c r="D66" s="87"/>
      <c r="J66" s="89"/>
    </row>
    <row r="67" spans="2:10" ht="15.75" hidden="1">
      <c r="B67" s="87"/>
      <c r="C67" s="87"/>
      <c r="D67" s="87"/>
      <c r="J67" s="89"/>
    </row>
    <row r="68" spans="2:10" ht="15.75" hidden="1">
      <c r="B68" s="649"/>
      <c r="C68" s="649"/>
      <c r="D68" s="649"/>
      <c r="J68" s="89"/>
    </row>
    <row r="69" spans="2:10" ht="15.75" hidden="1">
      <c r="B69" s="649"/>
      <c r="C69" s="649"/>
      <c r="D69" s="649"/>
      <c r="J69" s="89"/>
    </row>
    <row r="70" spans="2:10" ht="15.75" hidden="1">
      <c r="B70" s="87"/>
      <c r="C70" s="87"/>
      <c r="D70" s="87"/>
      <c r="J70" s="89"/>
    </row>
    <row r="71" spans="2:10" ht="15.75" hidden="1">
      <c r="B71" s="87"/>
      <c r="C71" s="87"/>
      <c r="D71" s="87"/>
      <c r="J71" s="90"/>
    </row>
    <row r="72" spans="2:10" ht="16.5" hidden="1" thickBot="1">
      <c r="B72" s="24"/>
      <c r="C72" s="24"/>
      <c r="D72" s="24"/>
      <c r="J72" s="646"/>
    </row>
    <row r="73" spans="2:10" ht="15.75" hidden="1">
      <c r="B73" s="24"/>
      <c r="C73" s="24"/>
      <c r="D73" s="24"/>
      <c r="J73" s="630"/>
    </row>
    <row r="74" spans="6:10" ht="15.75" hidden="1">
      <c r="F74" s="249"/>
      <c r="J74" s="625"/>
    </row>
    <row r="75" spans="6:10" ht="18" hidden="1">
      <c r="F75" s="650"/>
      <c r="J75" s="89"/>
    </row>
    <row r="76" ht="15.75" hidden="1">
      <c r="J76" s="89"/>
    </row>
    <row r="77" ht="15.75" hidden="1">
      <c r="J77" s="89"/>
    </row>
    <row r="78" ht="15.75" hidden="1">
      <c r="J78" s="89"/>
    </row>
    <row r="79" ht="15.75" hidden="1">
      <c r="J79" s="89"/>
    </row>
    <row r="80" ht="15.75" hidden="1">
      <c r="J80" s="89"/>
    </row>
    <row r="81" ht="15.75" hidden="1">
      <c r="J81" s="89"/>
    </row>
    <row r="82" ht="15.75" hidden="1">
      <c r="J82" s="90"/>
    </row>
    <row r="83" ht="16.5" hidden="1" thickBot="1">
      <c r="J83" s="646"/>
    </row>
    <row r="84" ht="15.75" hidden="1">
      <c r="J84" s="7"/>
    </row>
    <row r="85" spans="2:10" ht="15.75" hidden="1">
      <c r="B85" s="24"/>
      <c r="C85" s="24"/>
      <c r="D85" s="24"/>
      <c r="J85" s="8"/>
    </row>
    <row r="86" ht="15.75" hidden="1">
      <c r="J86" s="630"/>
    </row>
    <row r="87" spans="2:10" ht="15.75" hidden="1">
      <c r="B87" s="24"/>
      <c r="C87" s="24"/>
      <c r="D87" s="24"/>
      <c r="J87" s="651"/>
    </row>
    <row r="88" ht="15.75" hidden="1">
      <c r="J88" s="630"/>
    </row>
    <row r="89" ht="15.75" hidden="1">
      <c r="J89" s="625"/>
    </row>
    <row r="90" ht="15.75" hidden="1">
      <c r="J90" s="90"/>
    </row>
    <row r="91" spans="2:10" ht="16.5" hidden="1" thickBot="1">
      <c r="B91" s="24"/>
      <c r="C91" s="24"/>
      <c r="D91" s="24"/>
      <c r="J91" s="652"/>
    </row>
    <row r="92" spans="6:9" ht="15.75" hidden="1">
      <c r="F92" s="249"/>
      <c r="G92" s="630"/>
      <c r="H92" s="630"/>
      <c r="I92" s="630"/>
    </row>
    <row r="93" spans="2:10" ht="18" hidden="1">
      <c r="B93" s="24"/>
      <c r="C93" s="24"/>
      <c r="D93" s="24"/>
      <c r="F93" s="650"/>
      <c r="G93" s="630"/>
      <c r="H93" s="630"/>
      <c r="I93" s="630"/>
      <c r="J93" s="653"/>
    </row>
    <row r="94" spans="7:10" ht="15.75">
      <c r="G94" s="630"/>
      <c r="H94" s="630"/>
      <c r="I94" s="630"/>
      <c r="J94" s="10"/>
    </row>
    <row r="95" spans="2:10" ht="15.75">
      <c r="B95" s="195"/>
      <c r="F95" s="639"/>
      <c r="J95" s="7"/>
    </row>
    <row r="96" ht="15.75">
      <c r="J96" s="7"/>
    </row>
    <row r="97" ht="15.75">
      <c r="J97" s="630"/>
    </row>
    <row r="98" ht="15.75">
      <c r="J98" s="630"/>
    </row>
    <row r="99" ht="15.75">
      <c r="J99" s="630"/>
    </row>
    <row r="100" ht="15.75">
      <c r="J100" s="630"/>
    </row>
    <row r="101" ht="15.75">
      <c r="J101" s="630"/>
    </row>
    <row r="102" spans="2:11" ht="12" customHeight="1">
      <c r="B102" s="208"/>
      <c r="C102" s="208"/>
      <c r="D102" s="208"/>
      <c r="E102" s="208"/>
      <c r="F102" s="616"/>
      <c r="G102" s="208"/>
      <c r="H102" s="208"/>
      <c r="I102" s="208"/>
      <c r="J102" s="218"/>
      <c r="K102" s="208"/>
    </row>
    <row r="103" spans="2:11" ht="18">
      <c r="B103" s="688" t="s">
        <v>377</v>
      </c>
      <c r="C103" s="688"/>
      <c r="D103" s="688"/>
      <c r="E103" s="688"/>
      <c r="F103" s="688"/>
      <c r="G103" s="688"/>
      <c r="H103" s="688"/>
      <c r="I103" s="688"/>
      <c r="J103" s="688"/>
      <c r="K103" s="688"/>
    </row>
    <row r="104" spans="2:11" ht="18">
      <c r="B104" s="688" t="s">
        <v>110</v>
      </c>
      <c r="C104" s="688"/>
      <c r="D104" s="688"/>
      <c r="E104" s="688"/>
      <c r="F104" s="688"/>
      <c r="G104" s="688"/>
      <c r="H104" s="688"/>
      <c r="I104" s="688"/>
      <c r="J104" s="688"/>
      <c r="K104" s="688"/>
    </row>
    <row r="105" spans="2:11" ht="18">
      <c r="B105" s="719" t="s">
        <v>248</v>
      </c>
      <c r="C105" s="719"/>
      <c r="D105" s="719"/>
      <c r="E105" s="719"/>
      <c r="F105" s="719"/>
      <c r="G105" s="719"/>
      <c r="H105" s="719"/>
      <c r="I105" s="719"/>
      <c r="J105" s="719"/>
      <c r="K105" s="719"/>
    </row>
    <row r="106" spans="2:11" ht="18" hidden="1">
      <c r="B106" s="617"/>
      <c r="C106" s="617" t="s">
        <v>378</v>
      </c>
      <c r="D106" s="617"/>
      <c r="E106" s="617"/>
      <c r="F106" s="617"/>
      <c r="G106" s="617"/>
      <c r="H106" s="617"/>
      <c r="I106" s="617"/>
      <c r="J106" s="617"/>
      <c r="K106" s="617"/>
    </row>
    <row r="107" ht="4.5" customHeight="1"/>
    <row r="108" spans="2:10" ht="15.75">
      <c r="B108" s="720" t="s">
        <v>63</v>
      </c>
      <c r="C108" s="721"/>
      <c r="D108" s="721"/>
      <c r="E108" s="621"/>
      <c r="F108" s="724"/>
      <c r="G108" s="655"/>
      <c r="H108" s="726" t="s">
        <v>98</v>
      </c>
      <c r="I108" s="727"/>
      <c r="J108" s="728"/>
    </row>
    <row r="109" spans="2:11" ht="15.75">
      <c r="B109" s="722"/>
      <c r="C109" s="723"/>
      <c r="D109" s="723"/>
      <c r="E109" s="623"/>
      <c r="F109" s="725"/>
      <c r="G109" s="656"/>
      <c r="H109" s="624" t="s">
        <v>305</v>
      </c>
      <c r="I109" s="657"/>
      <c r="J109" s="624" t="s">
        <v>222</v>
      </c>
      <c r="K109" s="25"/>
    </row>
    <row r="110" spans="2:11" ht="15.75">
      <c r="B110" s="22" t="s">
        <v>232</v>
      </c>
      <c r="C110" s="22"/>
      <c r="D110" s="22"/>
      <c r="E110" s="87"/>
      <c r="F110" s="281"/>
      <c r="G110" s="87"/>
      <c r="H110" s="658"/>
      <c r="I110" s="87"/>
      <c r="J110" s="658"/>
      <c r="K110" s="25"/>
    </row>
    <row r="111" spans="2:10" ht="9.75" customHeight="1">
      <c r="B111" s="659"/>
      <c r="E111" s="87"/>
      <c r="F111" s="246"/>
      <c r="G111" s="7"/>
      <c r="H111" s="7"/>
      <c r="I111" s="7"/>
      <c r="J111" s="7"/>
    </row>
    <row r="112" spans="2:10" ht="15.75">
      <c r="B112" s="660" t="s">
        <v>243</v>
      </c>
      <c r="E112" s="87"/>
      <c r="F112" s="246"/>
      <c r="G112" s="7"/>
      <c r="H112" s="638">
        <v>5789771</v>
      </c>
      <c r="I112" s="7"/>
      <c r="J112" s="638">
        <f>'IS'!K35</f>
        <v>1391200.5974999997</v>
      </c>
    </row>
    <row r="113" spans="2:10" ht="15.75">
      <c r="B113" s="659" t="s">
        <v>250</v>
      </c>
      <c r="E113" s="87"/>
      <c r="F113" s="246"/>
      <c r="G113" s="7"/>
      <c r="H113" s="89"/>
      <c r="I113" s="7"/>
      <c r="J113" s="89"/>
    </row>
    <row r="114" spans="2:10" ht="15.75">
      <c r="B114" s="659" t="s">
        <v>408</v>
      </c>
      <c r="E114" s="87"/>
      <c r="F114" s="246"/>
      <c r="G114" s="7"/>
      <c r="H114" s="89">
        <v>3245433</v>
      </c>
      <c r="I114" s="7"/>
      <c r="J114" s="89">
        <v>221340</v>
      </c>
    </row>
    <row r="115" spans="2:10" ht="15.75">
      <c r="B115" s="659" t="s">
        <v>35</v>
      </c>
      <c r="E115" s="87"/>
      <c r="F115" s="246"/>
      <c r="G115" s="7"/>
      <c r="H115" s="89">
        <v>1631396</v>
      </c>
      <c r="I115" s="7"/>
      <c r="J115" s="89">
        <v>2360286</v>
      </c>
    </row>
    <row r="116" spans="2:10" ht="15.75">
      <c r="B116" s="88" t="s">
        <v>235</v>
      </c>
      <c r="E116" s="87"/>
      <c r="F116" s="246"/>
      <c r="G116" s="7"/>
      <c r="H116" s="89">
        <v>735811</v>
      </c>
      <c r="I116" s="7"/>
      <c r="J116" s="89">
        <v>20984</v>
      </c>
    </row>
    <row r="117" spans="2:10" ht="15.75">
      <c r="B117" s="88" t="s">
        <v>382</v>
      </c>
      <c r="E117" s="87"/>
      <c r="F117" s="246"/>
      <c r="G117" s="7"/>
      <c r="H117" s="89">
        <v>10879</v>
      </c>
      <c r="I117" s="7"/>
      <c r="J117" s="89"/>
    </row>
    <row r="118" spans="2:10" ht="15.75">
      <c r="B118" s="659" t="s">
        <v>246</v>
      </c>
      <c r="E118" s="87"/>
      <c r="F118" s="246"/>
      <c r="G118" s="7"/>
      <c r="H118" s="89">
        <v>-1403656</v>
      </c>
      <c r="I118" s="7"/>
      <c r="J118" s="89">
        <v>-4850255</v>
      </c>
    </row>
    <row r="119" spans="2:10" ht="15.75">
      <c r="B119" s="88" t="s">
        <v>245</v>
      </c>
      <c r="E119" s="87"/>
      <c r="F119" s="246"/>
      <c r="G119" s="7"/>
      <c r="H119" s="89">
        <v>-614639</v>
      </c>
      <c r="I119" s="7"/>
      <c r="J119" s="89">
        <v>-1049016</v>
      </c>
    </row>
    <row r="120" spans="2:10" ht="15.75">
      <c r="B120" s="88" t="s">
        <v>379</v>
      </c>
      <c r="E120" s="87"/>
      <c r="F120" s="246"/>
      <c r="G120" s="7"/>
      <c r="H120" s="89">
        <v>-7663427</v>
      </c>
      <c r="I120" s="7"/>
      <c r="J120" s="89">
        <v>0</v>
      </c>
    </row>
    <row r="121" spans="2:10" ht="15.75">
      <c r="B121" s="108" t="s">
        <v>380</v>
      </c>
      <c r="E121" s="87"/>
      <c r="F121" s="246"/>
      <c r="G121" s="7"/>
      <c r="H121" s="89">
        <v>-13563000</v>
      </c>
      <c r="I121" s="7"/>
      <c r="J121" s="89">
        <v>0</v>
      </c>
    </row>
    <row r="122" spans="2:10" ht="15.75">
      <c r="B122" s="88" t="s">
        <v>403</v>
      </c>
      <c r="E122" s="87"/>
      <c r="F122" s="246"/>
      <c r="G122" s="7"/>
      <c r="H122" s="89">
        <v>5734125</v>
      </c>
      <c r="I122" s="7"/>
      <c r="J122" s="89">
        <v>-5734125</v>
      </c>
    </row>
    <row r="123" spans="2:10" ht="15.75">
      <c r="B123" s="88" t="s">
        <v>249</v>
      </c>
      <c r="E123" s="87"/>
      <c r="F123" s="246"/>
      <c r="G123" s="7"/>
      <c r="H123" s="89">
        <v>168183</v>
      </c>
      <c r="I123" s="7"/>
      <c r="J123" s="89">
        <v>-314769</v>
      </c>
    </row>
    <row r="124" spans="2:10" ht="31.5">
      <c r="B124" s="663" t="s">
        <v>381</v>
      </c>
      <c r="E124" s="87"/>
      <c r="F124" s="246"/>
      <c r="G124" s="7"/>
      <c r="H124" s="89">
        <v>6938050</v>
      </c>
      <c r="I124" s="7"/>
      <c r="J124" s="89">
        <v>0</v>
      </c>
    </row>
    <row r="125" spans="2:10" ht="15.75">
      <c r="B125" s="88" t="s">
        <v>383</v>
      </c>
      <c r="E125" s="87"/>
      <c r="F125" s="246"/>
      <c r="G125" s="7"/>
      <c r="H125" s="90">
        <v>-535356</v>
      </c>
      <c r="I125" s="7"/>
      <c r="J125" s="90">
        <v>0</v>
      </c>
    </row>
    <row r="126" spans="2:13" ht="18">
      <c r="B126" s="24" t="s">
        <v>247</v>
      </c>
      <c r="E126" s="87"/>
      <c r="F126" s="246"/>
      <c r="G126" s="7"/>
      <c r="H126" s="12">
        <f>SUM(H112:H125)</f>
        <v>473570</v>
      </c>
      <c r="I126" s="7"/>
      <c r="J126" s="12">
        <f>SUM(J112:J125)</f>
        <v>-7954354.4025</v>
      </c>
      <c r="M126" s="91"/>
    </row>
    <row r="127" spans="5:10" ht="9.75" customHeight="1">
      <c r="E127" s="87"/>
      <c r="F127" s="246"/>
      <c r="G127" s="7"/>
      <c r="H127" s="7"/>
      <c r="I127" s="7"/>
      <c r="J127" s="9"/>
    </row>
    <row r="128" spans="2:10" ht="15.75">
      <c r="B128" s="24" t="s">
        <v>387</v>
      </c>
      <c r="E128" s="87"/>
      <c r="F128" s="246"/>
      <c r="G128" s="7"/>
      <c r="H128" s="7"/>
      <c r="I128" s="7"/>
      <c r="J128" s="270"/>
    </row>
    <row r="129" spans="2:10" ht="15.75">
      <c r="B129" s="88" t="s">
        <v>236</v>
      </c>
      <c r="E129" s="87"/>
      <c r="F129" s="246"/>
      <c r="G129" s="7"/>
      <c r="H129" s="625">
        <v>-17475562</v>
      </c>
      <c r="I129" s="7"/>
      <c r="J129" s="89">
        <v>-36252237</v>
      </c>
    </row>
    <row r="130" spans="2:10" ht="15.75">
      <c r="B130" s="88" t="s">
        <v>488</v>
      </c>
      <c r="E130" s="87"/>
      <c r="F130" s="246"/>
      <c r="G130" s="7"/>
      <c r="H130" s="89">
        <v>-115320243</v>
      </c>
      <c r="I130" s="7"/>
      <c r="J130" s="89">
        <v>0</v>
      </c>
    </row>
    <row r="131" spans="5:10" ht="7.5" customHeight="1">
      <c r="E131" s="87"/>
      <c r="F131" s="246"/>
      <c r="G131" s="7"/>
      <c r="H131" s="90"/>
      <c r="I131" s="7"/>
      <c r="J131" s="90">
        <v>0</v>
      </c>
    </row>
    <row r="132" spans="2:10" ht="18">
      <c r="B132" s="24" t="s">
        <v>239</v>
      </c>
      <c r="E132" s="87"/>
      <c r="F132" s="246"/>
      <c r="G132" s="7"/>
      <c r="H132" s="12">
        <f>SUM(H129:H131)</f>
        <v>-132795805</v>
      </c>
      <c r="I132" s="7"/>
      <c r="J132" s="12">
        <f>SUM(J129:J131)</f>
        <v>-36252237</v>
      </c>
    </row>
    <row r="133" spans="5:10" ht="9.75" customHeight="1">
      <c r="E133" s="87"/>
      <c r="F133" s="246"/>
      <c r="G133" s="7"/>
      <c r="H133" s="7"/>
      <c r="I133" s="7"/>
      <c r="J133" s="7"/>
    </row>
    <row r="134" spans="2:10" ht="15.75">
      <c r="B134" s="24" t="s">
        <v>237</v>
      </c>
      <c r="E134" s="87"/>
      <c r="F134" s="246"/>
      <c r="G134" s="7"/>
      <c r="H134" s="7"/>
      <c r="I134" s="7"/>
      <c r="J134" s="7"/>
    </row>
    <row r="135" spans="2:10" ht="15.75">
      <c r="B135" s="88" t="s">
        <v>238</v>
      </c>
      <c r="E135" s="87"/>
      <c r="F135" s="246"/>
      <c r="G135" s="7"/>
      <c r="H135" s="625">
        <v>30175237</v>
      </c>
      <c r="I135" s="7"/>
      <c r="J135" s="625">
        <v>2653973</v>
      </c>
    </row>
    <row r="136" spans="2:10" ht="15.75">
      <c r="B136" s="88" t="s">
        <v>384</v>
      </c>
      <c r="E136" s="87"/>
      <c r="F136" s="246"/>
      <c r="G136" s="7"/>
      <c r="H136" s="89">
        <v>6381</v>
      </c>
      <c r="I136" s="7"/>
      <c r="J136" s="89">
        <v>0</v>
      </c>
    </row>
    <row r="137" spans="2:10" ht="15.75">
      <c r="B137" s="88" t="s">
        <v>385</v>
      </c>
      <c r="E137" s="87"/>
      <c r="F137" s="246"/>
      <c r="G137" s="7"/>
      <c r="H137" s="89">
        <v>-10992873</v>
      </c>
      <c r="I137" s="7"/>
      <c r="J137" s="89">
        <v>-89133</v>
      </c>
    </row>
    <row r="138" spans="2:10" ht="15.75">
      <c r="B138" s="88" t="s">
        <v>361</v>
      </c>
      <c r="E138" s="87"/>
      <c r="F138" s="246"/>
      <c r="G138" s="7"/>
      <c r="H138" s="89">
        <v>-106500</v>
      </c>
      <c r="I138" s="7"/>
      <c r="J138" s="89">
        <v>0</v>
      </c>
    </row>
    <row r="139" spans="2:10" ht="15.75">
      <c r="B139" s="88" t="s">
        <v>386</v>
      </c>
      <c r="E139" s="87"/>
      <c r="F139" s="246"/>
      <c r="G139" s="7"/>
      <c r="H139" s="90">
        <v>-1062092</v>
      </c>
      <c r="I139" s="7"/>
      <c r="J139" s="90">
        <v>0</v>
      </c>
    </row>
    <row r="140" spans="2:10" ht="15.75">
      <c r="B140" s="87"/>
      <c r="C140" s="87"/>
      <c r="D140" s="87"/>
      <c r="E140" s="87"/>
      <c r="F140" s="246"/>
      <c r="G140" s="7"/>
      <c r="H140" s="661">
        <f>SUM(H135:H139)</f>
        <v>18020153</v>
      </c>
      <c r="I140" s="8"/>
      <c r="J140" s="661">
        <f>SUM(J135:J139)</f>
        <v>2564840</v>
      </c>
    </row>
    <row r="141" spans="2:10" ht="15.75">
      <c r="B141" s="87"/>
      <c r="C141" s="87"/>
      <c r="D141" s="87"/>
      <c r="E141" s="87"/>
      <c r="F141" s="246"/>
      <c r="G141" s="7"/>
      <c r="H141" s="7"/>
      <c r="I141" s="7"/>
      <c r="J141" s="7"/>
    </row>
    <row r="142" spans="2:10" ht="15.75">
      <c r="B142" s="24" t="s">
        <v>240</v>
      </c>
      <c r="E142" s="87"/>
      <c r="F142" s="246"/>
      <c r="G142" s="7"/>
      <c r="H142" s="638">
        <f>H126+H132+H140</f>
        <v>-114302082</v>
      </c>
      <c r="I142" s="7"/>
      <c r="J142" s="638">
        <f>J126+J132+J140</f>
        <v>-41641751.4025</v>
      </c>
    </row>
    <row r="143" spans="2:10" ht="15.75">
      <c r="B143" s="88" t="s">
        <v>241</v>
      </c>
      <c r="E143" s="87"/>
      <c r="F143" s="246"/>
      <c r="G143" s="7"/>
      <c r="H143" s="90">
        <v>167162001</v>
      </c>
      <c r="I143" s="7"/>
      <c r="J143" s="90">
        <v>208803752</v>
      </c>
    </row>
    <row r="144" spans="2:10" ht="18">
      <c r="B144" s="24" t="s">
        <v>242</v>
      </c>
      <c r="E144" s="87"/>
      <c r="F144" s="246"/>
      <c r="G144" s="7"/>
      <c r="H144" s="247">
        <f>SUM(H142:H143)</f>
        <v>52859919</v>
      </c>
      <c r="I144" s="7"/>
      <c r="J144" s="247">
        <f>SUM(J142:J143)</f>
        <v>167162000.5975</v>
      </c>
    </row>
    <row r="145" spans="5:10" ht="15.75">
      <c r="E145" s="87"/>
      <c r="F145" s="246"/>
      <c r="G145" s="7"/>
      <c r="H145" s="7"/>
      <c r="I145" s="7"/>
      <c r="J145" s="7"/>
    </row>
    <row r="146" spans="2:10" ht="15.75">
      <c r="B146" s="729" t="str">
        <f>'FS'!B52</f>
        <v>The  annexed Notes ( 1- 44   ) form an integral part of these Financial Statements and approved by the  Board of Directors on 21.11.2022</v>
      </c>
      <c r="C146" s="729"/>
      <c r="D146" s="729"/>
      <c r="E146" s="729"/>
      <c r="F146" s="729"/>
      <c r="G146" s="729"/>
      <c r="H146" s="729"/>
      <c r="I146" s="729"/>
      <c r="J146" s="729"/>
    </row>
    <row r="147" spans="2:10" ht="15.75">
      <c r="B147" s="729"/>
      <c r="C147" s="729"/>
      <c r="D147" s="729"/>
      <c r="E147" s="729"/>
      <c r="F147" s="729"/>
      <c r="G147" s="729"/>
      <c r="H147" s="729"/>
      <c r="I147" s="729"/>
      <c r="J147" s="729"/>
    </row>
    <row r="148" spans="2:11" ht="15.75">
      <c r="B148" s="283"/>
      <c r="C148" s="283"/>
      <c r="D148" s="283"/>
      <c r="E148" s="283"/>
      <c r="F148" s="283"/>
      <c r="G148" s="283"/>
      <c r="H148" s="283"/>
      <c r="I148" s="283"/>
      <c r="J148" s="283"/>
      <c r="K148" s="283"/>
    </row>
    <row r="149" spans="2:11" ht="15.75">
      <c r="B149" s="283"/>
      <c r="C149" s="283"/>
      <c r="D149" s="283"/>
      <c r="E149" s="283"/>
      <c r="F149" s="283"/>
      <c r="G149" s="283"/>
      <c r="H149" s="283"/>
      <c r="I149" s="283"/>
      <c r="J149" s="283"/>
      <c r="K149" s="283"/>
    </row>
    <row r="150" spans="2:11" ht="15.75">
      <c r="B150" s="680" t="s">
        <v>509</v>
      </c>
      <c r="C150" s="283"/>
      <c r="D150" s="283"/>
      <c r="E150" s="283"/>
      <c r="F150" s="283"/>
      <c r="G150" s="283"/>
      <c r="H150" s="283"/>
      <c r="I150" s="283"/>
      <c r="J150" s="680" t="s">
        <v>503</v>
      </c>
      <c r="K150" s="283"/>
    </row>
    <row r="151" spans="2:11" ht="15.75">
      <c r="B151" s="715" t="s">
        <v>483</v>
      </c>
      <c r="C151" s="715"/>
      <c r="D151" s="715"/>
      <c r="E151" s="715" t="s">
        <v>146</v>
      </c>
      <c r="F151" s="715"/>
      <c r="G151" s="715"/>
      <c r="H151" s="715"/>
      <c r="I151" s="715"/>
      <c r="J151" s="715"/>
      <c r="K151" s="715"/>
    </row>
    <row r="152" spans="2:11" ht="15.75">
      <c r="B152" s="666" t="str">
        <f>B41</f>
        <v>    Current Charge    </v>
      </c>
      <c r="C152" s="283"/>
      <c r="D152" s="283"/>
      <c r="E152" s="283"/>
      <c r="F152" s="283"/>
      <c r="G152" s="283"/>
      <c r="H152" s="283"/>
      <c r="I152" s="283"/>
      <c r="J152" s="283"/>
      <c r="K152" s="283"/>
    </row>
    <row r="153" spans="2:11" ht="15.75">
      <c r="B153" s="716"/>
      <c r="C153" s="716"/>
      <c r="D153" s="716"/>
      <c r="E153" s="716"/>
      <c r="F153" s="716"/>
      <c r="G153" s="716"/>
      <c r="H153" s="716"/>
      <c r="I153" s="716"/>
      <c r="J153" s="716"/>
      <c r="K153" s="716"/>
    </row>
    <row r="154" spans="3:11" ht="15.75">
      <c r="C154" s="283"/>
      <c r="D154" s="283"/>
      <c r="E154" s="283"/>
      <c r="F154" s="283"/>
      <c r="G154" s="283"/>
      <c r="H154" s="283"/>
      <c r="I154" s="283"/>
      <c r="J154" s="283"/>
      <c r="K154" s="283"/>
    </row>
    <row r="155" spans="2:11" ht="15.75">
      <c r="B155" s="248"/>
      <c r="C155" s="248"/>
      <c r="D155" s="248"/>
      <c r="E155" s="248"/>
      <c r="F155" s="248"/>
      <c r="G155" s="248"/>
      <c r="H155" s="248"/>
      <c r="I155" s="248"/>
      <c r="J155" s="248"/>
      <c r="K155" s="248"/>
    </row>
    <row r="156" spans="2:11" ht="15.75">
      <c r="B156" s="208"/>
      <c r="C156" s="208"/>
      <c r="D156" s="208"/>
      <c r="E156" s="208"/>
      <c r="F156" s="616"/>
      <c r="G156" s="208"/>
      <c r="H156" s="237"/>
      <c r="I156" s="237"/>
      <c r="J156" s="237"/>
      <c r="K156" s="208"/>
    </row>
    <row r="157" spans="2:11" ht="15.75">
      <c r="B157" s="131"/>
      <c r="C157" s="131"/>
      <c r="D157" s="131"/>
      <c r="E157" s="208"/>
      <c r="F157" s="616"/>
      <c r="G157" s="208"/>
      <c r="H157" s="717"/>
      <c r="I157" s="717"/>
      <c r="J157" s="717"/>
      <c r="K157" s="238"/>
    </row>
    <row r="158" spans="2:11" ht="15.75">
      <c r="B158" s="239"/>
      <c r="C158" s="239"/>
      <c r="D158" s="239"/>
      <c r="E158" s="240"/>
      <c r="F158" s="616"/>
      <c r="G158" s="208"/>
      <c r="H158" s="718"/>
      <c r="I158" s="718"/>
      <c r="J158" s="718"/>
      <c r="K158" s="241"/>
    </row>
    <row r="159" spans="2:11" ht="15.75">
      <c r="B159" s="242"/>
      <c r="C159" s="242"/>
      <c r="D159" s="242"/>
      <c r="E159" s="242"/>
      <c r="F159" s="243"/>
      <c r="G159" s="242"/>
      <c r="H159" s="242"/>
      <c r="I159" s="242"/>
      <c r="J159" s="242"/>
      <c r="K159" s="242"/>
    </row>
  </sheetData>
  <sheetProtection/>
  <mergeCells count="27">
    <mergeCell ref="B40:K40"/>
    <mergeCell ref="B49:K49"/>
    <mergeCell ref="F5:F6"/>
    <mergeCell ref="H46:J46"/>
    <mergeCell ref="H47:J47"/>
    <mergeCell ref="B5:B6"/>
    <mergeCell ref="B35:J35"/>
    <mergeCell ref="B50:K50"/>
    <mergeCell ref="B52:D53"/>
    <mergeCell ref="F52:F53"/>
    <mergeCell ref="H52:J52"/>
    <mergeCell ref="B103:K103"/>
    <mergeCell ref="B1:K1"/>
    <mergeCell ref="B2:K2"/>
    <mergeCell ref="B3:K3"/>
    <mergeCell ref="H5:J5"/>
    <mergeCell ref="B42:K42"/>
    <mergeCell ref="B151:K151"/>
    <mergeCell ref="B153:K153"/>
    <mergeCell ref="H157:J157"/>
    <mergeCell ref="H158:J158"/>
    <mergeCell ref="B104:K104"/>
    <mergeCell ref="B105:K105"/>
    <mergeCell ref="B108:D109"/>
    <mergeCell ref="F108:F109"/>
    <mergeCell ref="H108:J108"/>
    <mergeCell ref="B146:J147"/>
  </mergeCells>
  <printOptions/>
  <pageMargins left="0.5905511811023623" right="0.31496062992125984" top="0.5905511811023623" bottom="0.31496062992125984" header="0.11811023622047245" footer="0.11811023622047245"/>
  <pageSetup horizontalDpi="600" verticalDpi="600" orientation="portrait" paperSize="9" scale="92" r:id="rId2"/>
  <headerFooter differentOddEven="1">
    <oddFooter>&amp;C8</oddFooter>
    <evenFooter>&amp;C9</evenFooter>
  </headerFooter>
  <drawing r:id="rId1"/>
</worksheet>
</file>

<file path=xl/worksheets/sheet6.xml><?xml version="1.0" encoding="utf-8"?>
<worksheet xmlns="http://schemas.openxmlformats.org/spreadsheetml/2006/main" xmlns:r="http://schemas.openxmlformats.org/officeDocument/2006/relationships">
  <dimension ref="A1:CD503"/>
  <sheetViews>
    <sheetView view="pageBreakPreview" zoomScaleSheetLayoutView="100" workbookViewId="0" topLeftCell="A294">
      <selection activeCell="D319" sqref="D319:L321"/>
    </sheetView>
  </sheetViews>
  <sheetFormatPr defaultColWidth="9.00390625" defaultRowHeight="15.75"/>
  <cols>
    <col min="1" max="1" width="1.75390625" style="310" customWidth="1"/>
    <col min="2" max="2" width="7.50390625" style="311" customWidth="1"/>
    <col min="3" max="3" width="0.875" style="311" customWidth="1"/>
    <col min="4" max="4" width="8.75390625" style="310" customWidth="1"/>
    <col min="5" max="5" width="12.375" style="310" customWidth="1"/>
    <col min="6" max="6" width="11.75390625" style="310" customWidth="1"/>
    <col min="7" max="7" width="8.00390625" style="310" customWidth="1"/>
    <col min="8" max="8" width="12.125" style="310" customWidth="1"/>
    <col min="9" max="9" width="0.6171875" style="310" customWidth="1"/>
    <col min="10" max="10" width="14.75390625" style="310" customWidth="1"/>
    <col min="11" max="11" width="0.74609375" style="310" customWidth="1"/>
    <col min="12" max="12" width="15.125" style="310" customWidth="1"/>
    <col min="13" max="13" width="13.00390625" style="310" customWidth="1"/>
    <col min="14" max="14" width="15.125" style="310" bestFit="1" customWidth="1"/>
    <col min="15" max="15" width="11.50390625" style="310" bestFit="1" customWidth="1"/>
    <col min="16" max="16" width="9.75390625" style="310" bestFit="1" customWidth="1"/>
    <col min="17" max="17" width="9.125" style="310" bestFit="1" customWidth="1"/>
    <col min="18" max="18" width="11.25390625" style="310" bestFit="1" customWidth="1"/>
    <col min="19" max="19" width="9.00390625" style="310" customWidth="1"/>
    <col min="20" max="20" width="9.125" style="310" bestFit="1" customWidth="1"/>
    <col min="21" max="16384" width="9.00390625" style="310" customWidth="1"/>
  </cols>
  <sheetData>
    <row r="1" spans="1:12" ht="15.75" customHeight="1">
      <c r="A1" s="806" t="s">
        <v>220</v>
      </c>
      <c r="B1" s="806"/>
      <c r="C1" s="806"/>
      <c r="D1" s="806"/>
      <c r="E1" s="806"/>
      <c r="F1" s="806"/>
      <c r="G1" s="806"/>
      <c r="H1" s="806"/>
      <c r="I1" s="806"/>
      <c r="J1" s="806"/>
      <c r="K1" s="806"/>
      <c r="L1" s="806"/>
    </row>
    <row r="2" ht="15" customHeight="1" hidden="1"/>
    <row r="3" spans="1:12" ht="15.75" customHeight="1">
      <c r="A3" s="807" t="s">
        <v>221</v>
      </c>
      <c r="B3" s="807"/>
      <c r="C3" s="807"/>
      <c r="D3" s="807"/>
      <c r="E3" s="807"/>
      <c r="F3" s="807"/>
      <c r="G3" s="807"/>
      <c r="H3" s="807"/>
      <c r="I3" s="807"/>
      <c r="J3" s="807"/>
      <c r="K3" s="807"/>
      <c r="L3" s="807"/>
    </row>
    <row r="4" spans="1:12" ht="15.75">
      <c r="A4" s="808" t="s">
        <v>269</v>
      </c>
      <c r="B4" s="808"/>
      <c r="C4" s="808"/>
      <c r="D4" s="808"/>
      <c r="E4" s="808"/>
      <c r="F4" s="808"/>
      <c r="G4" s="808"/>
      <c r="H4" s="808"/>
      <c r="I4" s="808"/>
      <c r="J4" s="808"/>
      <c r="K4" s="808"/>
      <c r="L4" s="808"/>
    </row>
    <row r="5" spans="2:12" ht="15.75">
      <c r="B5" s="810" t="s">
        <v>473</v>
      </c>
      <c r="C5" s="591"/>
      <c r="D5" s="756" t="s">
        <v>474</v>
      </c>
      <c r="E5" s="757"/>
      <c r="F5" s="757"/>
      <c r="G5" s="757"/>
      <c r="H5" s="758"/>
      <c r="I5" s="312"/>
      <c r="J5" s="810" t="s">
        <v>419</v>
      </c>
      <c r="K5" s="810"/>
      <c r="L5" s="810"/>
    </row>
    <row r="6" spans="2:12" ht="14.25" customHeight="1">
      <c r="B6" s="810"/>
      <c r="C6" s="591"/>
      <c r="D6" s="811"/>
      <c r="E6" s="812"/>
      <c r="F6" s="812"/>
      <c r="G6" s="812"/>
      <c r="H6" s="813"/>
      <c r="I6" s="312"/>
      <c r="J6" s="313">
        <v>44742</v>
      </c>
      <c r="K6" s="314"/>
      <c r="L6" s="313">
        <v>44377</v>
      </c>
    </row>
    <row r="7" spans="2:12" ht="17.25" customHeight="1">
      <c r="B7" s="315" t="s">
        <v>92</v>
      </c>
      <c r="C7" s="315"/>
      <c r="D7" s="316" t="str">
        <f>"Property, Plant &amp; Equipment:  Tk.  "&amp;FIXED(J13,0)</f>
        <v>Property, Plant &amp; Equipment:  Tk.  91,671,495</v>
      </c>
      <c r="E7" s="317"/>
      <c r="F7" s="317"/>
      <c r="G7" s="317"/>
      <c r="H7" s="318"/>
      <c r="I7" s="318"/>
      <c r="J7" s="319"/>
      <c r="K7" s="319"/>
      <c r="L7" s="319"/>
    </row>
    <row r="8" spans="2:12" ht="17.25" customHeight="1">
      <c r="B8" s="315"/>
      <c r="C8" s="315"/>
      <c r="D8" s="775" t="s">
        <v>416</v>
      </c>
      <c r="E8" s="775"/>
      <c r="F8" s="775"/>
      <c r="G8" s="775"/>
      <c r="H8" s="775"/>
      <c r="I8" s="318"/>
      <c r="J8" s="319"/>
      <c r="K8" s="319"/>
      <c r="L8" s="319"/>
    </row>
    <row r="9" spans="2:12" ht="12" customHeight="1">
      <c r="B9" s="315"/>
      <c r="C9" s="315"/>
      <c r="D9" s="320"/>
      <c r="E9" s="320"/>
      <c r="F9" s="320"/>
      <c r="G9" s="320"/>
      <c r="H9" s="320"/>
      <c r="I9" s="318"/>
      <c r="J9" s="319"/>
      <c r="K9" s="319"/>
      <c r="L9" s="319"/>
    </row>
    <row r="10" spans="2:12" ht="15.75">
      <c r="B10" s="321"/>
      <c r="C10" s="590"/>
      <c r="D10" s="320" t="s">
        <v>417</v>
      </c>
      <c r="E10" s="317"/>
      <c r="F10" s="317"/>
      <c r="G10" s="804"/>
      <c r="H10" s="804"/>
      <c r="I10" s="322"/>
      <c r="J10" s="323">
        <f>PPE!D22</f>
        <v>95910776</v>
      </c>
      <c r="K10" s="322"/>
      <c r="L10" s="323">
        <f>PPE!D24</f>
        <v>11279914</v>
      </c>
    </row>
    <row r="11" spans="2:12" ht="15.75">
      <c r="B11" s="321"/>
      <c r="C11" s="590"/>
      <c r="D11" s="320" t="s">
        <v>418</v>
      </c>
      <c r="E11" s="317"/>
      <c r="F11" s="317"/>
      <c r="G11" s="317"/>
      <c r="H11" s="318"/>
      <c r="I11" s="318"/>
      <c r="J11" s="323">
        <f>PPE!H22</f>
        <v>4239281</v>
      </c>
      <c r="K11" s="319"/>
      <c r="L11" s="323">
        <f>PPE!H24</f>
        <v>2763804</v>
      </c>
    </row>
    <row r="12" spans="2:12" ht="15.75" customHeight="1" hidden="1">
      <c r="B12" s="321"/>
      <c r="C12" s="590"/>
      <c r="D12" s="324"/>
      <c r="E12" s="317"/>
      <c r="F12" s="317"/>
      <c r="G12" s="317"/>
      <c r="H12" s="318"/>
      <c r="I12" s="318"/>
      <c r="J12" s="319"/>
      <c r="K12" s="319"/>
      <c r="L12" s="319"/>
    </row>
    <row r="13" spans="2:12" ht="13.5" customHeight="1" thickBot="1">
      <c r="B13" s="321"/>
      <c r="C13" s="590"/>
      <c r="D13" s="316" t="s">
        <v>219</v>
      </c>
      <c r="E13" s="317"/>
      <c r="F13" s="317"/>
      <c r="G13" s="317"/>
      <c r="H13" s="318"/>
      <c r="I13" s="318"/>
      <c r="J13" s="325">
        <f>J10-J11</f>
        <v>91671495</v>
      </c>
      <c r="K13" s="319"/>
      <c r="L13" s="325">
        <f>L10-L11</f>
        <v>8516110</v>
      </c>
    </row>
    <row r="14" spans="2:12" ht="8.25" customHeight="1" hidden="1">
      <c r="B14" s="321"/>
      <c r="C14" s="590"/>
      <c r="D14" s="809" t="s">
        <v>25</v>
      </c>
      <c r="E14" s="809"/>
      <c r="F14" s="809"/>
      <c r="G14" s="809"/>
      <c r="H14" s="809"/>
      <c r="I14" s="318"/>
      <c r="J14" s="319"/>
      <c r="K14" s="319"/>
      <c r="L14" s="319"/>
    </row>
    <row r="15" spans="2:12" ht="16.5" customHeight="1" thickTop="1">
      <c r="B15" s="326"/>
      <c r="C15" s="326"/>
      <c r="D15" s="327"/>
      <c r="E15" s="328" t="s">
        <v>187</v>
      </c>
      <c r="F15" s="328"/>
      <c r="G15" s="328"/>
      <c r="H15" s="328"/>
      <c r="I15" s="318"/>
      <c r="J15" s="319"/>
      <c r="K15" s="319"/>
      <c r="L15" s="319"/>
    </row>
    <row r="16" spans="2:12" ht="15.75">
      <c r="B16" s="321"/>
      <c r="C16" s="590"/>
      <c r="D16" s="324"/>
      <c r="E16" s="317"/>
      <c r="F16" s="317"/>
      <c r="G16" s="317"/>
      <c r="H16" s="318"/>
      <c r="I16" s="318"/>
      <c r="J16" s="319"/>
      <c r="K16" s="319"/>
      <c r="L16" s="319"/>
    </row>
    <row r="17" spans="2:12" ht="15.75">
      <c r="B17" s="315">
        <v>4</v>
      </c>
      <c r="C17" s="315"/>
      <c r="D17" s="316" t="str">
        <f>"Construction in Progress : Tk. "&amp;FIXED(J30,0)</f>
        <v>Construction in Progress : Tk. 128,882,812</v>
      </c>
      <c r="E17" s="317"/>
      <c r="F17" s="317"/>
      <c r="G17" s="317"/>
      <c r="H17" s="318"/>
      <c r="I17" s="318"/>
      <c r="J17" s="319"/>
      <c r="K17" s="319"/>
      <c r="L17" s="319"/>
    </row>
    <row r="18" spans="2:12" ht="15.75">
      <c r="B18" s="321"/>
      <c r="C18" s="590"/>
      <c r="D18" s="316" t="s">
        <v>423</v>
      </c>
      <c r="E18" s="317"/>
      <c r="F18" s="317"/>
      <c r="G18" s="317"/>
      <c r="H18" s="318"/>
      <c r="I18" s="318"/>
      <c r="J18" s="319"/>
      <c r="K18" s="319"/>
      <c r="L18" s="319"/>
    </row>
    <row r="19" spans="2:12" ht="15.75">
      <c r="B19" s="321"/>
      <c r="C19" s="590"/>
      <c r="D19" s="317" t="s">
        <v>29</v>
      </c>
      <c r="E19" s="317"/>
      <c r="F19" s="317"/>
      <c r="G19" s="317"/>
      <c r="H19" s="318"/>
      <c r="I19" s="318"/>
      <c r="J19" s="323">
        <f>L24</f>
        <v>55114753</v>
      </c>
      <c r="K19" s="319"/>
      <c r="L19" s="323">
        <v>22249412</v>
      </c>
    </row>
    <row r="20" spans="2:12" ht="15.75">
      <c r="B20" s="321"/>
      <c r="C20" s="590"/>
      <c r="D20" s="317" t="s">
        <v>195</v>
      </c>
      <c r="E20" s="317"/>
      <c r="F20" s="317"/>
      <c r="G20" s="317"/>
      <c r="H20" s="318"/>
      <c r="I20" s="318"/>
      <c r="J20" s="329">
        <v>0</v>
      </c>
      <c r="K20" s="319"/>
      <c r="L20" s="329">
        <v>32865341</v>
      </c>
    </row>
    <row r="21" spans="2:12" ht="15.75">
      <c r="B21" s="815"/>
      <c r="C21" s="815"/>
      <c r="D21" s="815"/>
      <c r="E21" s="815"/>
      <c r="F21" s="815"/>
      <c r="G21" s="815"/>
      <c r="H21" s="815"/>
      <c r="I21" s="318"/>
      <c r="J21" s="319">
        <f>SUM(J19:J20)</f>
        <v>55114753</v>
      </c>
      <c r="K21" s="319"/>
      <c r="L21" s="319">
        <f>SUM(L19:L20)</f>
        <v>55114753</v>
      </c>
    </row>
    <row r="22" spans="2:12" ht="15.75">
      <c r="B22" s="321"/>
      <c r="C22" s="590"/>
      <c r="D22" s="317" t="s">
        <v>270</v>
      </c>
      <c r="E22" s="317"/>
      <c r="F22" s="317"/>
      <c r="G22" s="317"/>
      <c r="H22" s="318"/>
      <c r="I22" s="318"/>
      <c r="J22" s="323">
        <v>-27557377</v>
      </c>
      <c r="K22" s="319"/>
      <c r="L22" s="323">
        <v>0</v>
      </c>
    </row>
    <row r="23" spans="2:12" ht="15.75">
      <c r="B23" s="321"/>
      <c r="C23" s="590"/>
      <c r="D23" s="317" t="s">
        <v>271</v>
      </c>
      <c r="E23" s="317"/>
      <c r="F23" s="317"/>
      <c r="G23" s="317"/>
      <c r="H23" s="318"/>
      <c r="I23" s="318"/>
      <c r="J23" s="329">
        <v>-27557376</v>
      </c>
      <c r="K23" s="319"/>
      <c r="L23" s="329">
        <v>0</v>
      </c>
    </row>
    <row r="24" spans="4:12" ht="15.75">
      <c r="D24" s="816" t="s">
        <v>421</v>
      </c>
      <c r="E24" s="816"/>
      <c r="F24" s="816"/>
      <c r="G24" s="816"/>
      <c r="H24" s="816"/>
      <c r="I24" s="318"/>
      <c r="J24" s="319">
        <f>SUM(J21:J23)</f>
        <v>0</v>
      </c>
      <c r="K24" s="319"/>
      <c r="L24" s="319">
        <f>L21</f>
        <v>55114753</v>
      </c>
    </row>
    <row r="25" spans="2:12" ht="15.75">
      <c r="B25" s="321"/>
      <c r="C25" s="590"/>
      <c r="D25" s="316" t="s">
        <v>424</v>
      </c>
      <c r="E25" s="317"/>
      <c r="F25" s="317"/>
      <c r="G25" s="317"/>
      <c r="H25" s="318"/>
      <c r="I25" s="318"/>
      <c r="J25" s="323"/>
      <c r="K25" s="319"/>
      <c r="L25" s="323"/>
    </row>
    <row r="26" spans="2:15" ht="15.75">
      <c r="B26" s="321"/>
      <c r="C26" s="590"/>
      <c r="D26" s="317" t="s">
        <v>29</v>
      </c>
      <c r="E26" s="317"/>
      <c r="F26" s="317"/>
      <c r="G26" s="317"/>
      <c r="H26" s="318"/>
      <c r="I26" s="318"/>
      <c r="J26" s="323">
        <f>L28</f>
        <v>118690639</v>
      </c>
      <c r="K26" s="319"/>
      <c r="L26" s="323">
        <v>0</v>
      </c>
      <c r="O26" s="362">
        <f>J28-PPE!C13</f>
        <v>128882812</v>
      </c>
    </row>
    <row r="27" spans="2:12" ht="15.75">
      <c r="B27" s="321"/>
      <c r="C27" s="590"/>
      <c r="D27" s="317" t="s">
        <v>195</v>
      </c>
      <c r="E27" s="317"/>
      <c r="F27" s="317"/>
      <c r="G27" s="317"/>
      <c r="H27" s="318"/>
      <c r="I27" s="318"/>
      <c r="J27" s="329">
        <v>10192173</v>
      </c>
      <c r="K27" s="319"/>
      <c r="L27" s="329">
        <v>118690639</v>
      </c>
    </row>
    <row r="28" spans="2:12" ht="15.75">
      <c r="B28" s="321"/>
      <c r="C28" s="590"/>
      <c r="D28" s="816" t="s">
        <v>422</v>
      </c>
      <c r="E28" s="816"/>
      <c r="F28" s="816"/>
      <c r="G28" s="816"/>
      <c r="H28" s="816"/>
      <c r="I28" s="318"/>
      <c r="J28" s="319">
        <f>SUM(J26:J27)</f>
        <v>128882812</v>
      </c>
      <c r="K28" s="319"/>
      <c r="L28" s="319">
        <f>SUM(L26:L27)</f>
        <v>118690639</v>
      </c>
    </row>
    <row r="29" spans="2:12" ht="15.75">
      <c r="B29" s="321"/>
      <c r="C29" s="590"/>
      <c r="D29" s="317"/>
      <c r="E29" s="317"/>
      <c r="F29" s="317"/>
      <c r="G29" s="317"/>
      <c r="H29" s="318"/>
      <c r="I29" s="318"/>
      <c r="J29" s="323"/>
      <c r="K29" s="319"/>
      <c r="L29" s="323">
        <v>0</v>
      </c>
    </row>
    <row r="30" spans="2:12" ht="16.5" thickBot="1">
      <c r="B30" s="321"/>
      <c r="C30" s="590"/>
      <c r="D30" s="316" t="s">
        <v>425</v>
      </c>
      <c r="E30" s="317"/>
      <c r="F30" s="317"/>
      <c r="G30" s="317"/>
      <c r="H30" s="318"/>
      <c r="I30" s="318"/>
      <c r="J30" s="670">
        <f>J24+J28</f>
        <v>128882812</v>
      </c>
      <c r="K30" s="319"/>
      <c r="L30" s="670">
        <f>L24+L28</f>
        <v>173805392</v>
      </c>
    </row>
    <row r="31" spans="2:12" ht="16.5" thickTop="1">
      <c r="B31" s="321"/>
      <c r="C31" s="590"/>
      <c r="D31" s="317"/>
      <c r="E31" s="317"/>
      <c r="F31" s="317"/>
      <c r="G31" s="317"/>
      <c r="H31" s="318"/>
      <c r="I31" s="318"/>
      <c r="J31" s="323"/>
      <c r="K31" s="319"/>
      <c r="L31" s="323"/>
    </row>
    <row r="32" spans="2:12" ht="15.75">
      <c r="B32" s="321"/>
      <c r="C32" s="590"/>
      <c r="D32" s="317"/>
      <c r="E32" s="317"/>
      <c r="F32" s="317"/>
      <c r="G32" s="317"/>
      <c r="H32" s="318"/>
      <c r="I32" s="318"/>
      <c r="J32" s="323"/>
      <c r="K32" s="319"/>
      <c r="L32" s="323"/>
    </row>
    <row r="33" spans="2:12" ht="15.75">
      <c r="B33" s="321"/>
      <c r="C33" s="590"/>
      <c r="D33" s="755" t="s">
        <v>487</v>
      </c>
      <c r="E33" s="755"/>
      <c r="F33" s="755"/>
      <c r="G33" s="755"/>
      <c r="H33" s="755"/>
      <c r="I33" s="755"/>
      <c r="J33" s="755"/>
      <c r="K33" s="755"/>
      <c r="L33" s="755"/>
    </row>
    <row r="34" spans="2:12" ht="15.75">
      <c r="B34" s="321"/>
      <c r="C34" s="590"/>
      <c r="D34" s="755"/>
      <c r="E34" s="755"/>
      <c r="F34" s="755"/>
      <c r="G34" s="755"/>
      <c r="H34" s="755"/>
      <c r="I34" s="755"/>
      <c r="J34" s="755"/>
      <c r="K34" s="755"/>
      <c r="L34" s="755"/>
    </row>
    <row r="35" spans="2:12" ht="15.75">
      <c r="B35" s="321"/>
      <c r="C35" s="590"/>
      <c r="D35" s="755"/>
      <c r="E35" s="755"/>
      <c r="F35" s="755"/>
      <c r="G35" s="755"/>
      <c r="H35" s="755"/>
      <c r="I35" s="755"/>
      <c r="J35" s="755"/>
      <c r="K35" s="755"/>
      <c r="L35" s="755"/>
    </row>
    <row r="36" spans="2:12" ht="15.75">
      <c r="B36" s="321"/>
      <c r="C36" s="590"/>
      <c r="D36" s="755"/>
      <c r="E36" s="755"/>
      <c r="F36" s="755"/>
      <c r="G36" s="755"/>
      <c r="H36" s="755"/>
      <c r="I36" s="755"/>
      <c r="J36" s="755"/>
      <c r="K36" s="755"/>
      <c r="L36" s="755"/>
    </row>
    <row r="37" spans="2:12" ht="29.25" customHeight="1">
      <c r="B37" s="321"/>
      <c r="C37" s="590"/>
      <c r="D37" s="755"/>
      <c r="E37" s="755"/>
      <c r="F37" s="755"/>
      <c r="G37" s="755"/>
      <c r="H37" s="755"/>
      <c r="I37" s="755"/>
      <c r="J37" s="755"/>
      <c r="K37" s="755"/>
      <c r="L37" s="755"/>
    </row>
    <row r="38" spans="2:12" ht="12" customHeight="1">
      <c r="B38" s="321"/>
      <c r="C38" s="590"/>
      <c r="D38" s="330"/>
      <c r="E38" s="330"/>
      <c r="F38" s="330"/>
      <c r="G38" s="330"/>
      <c r="H38" s="330"/>
      <c r="I38" s="330"/>
      <c r="J38" s="330"/>
      <c r="K38" s="330"/>
      <c r="L38" s="330"/>
    </row>
    <row r="39" spans="2:12" ht="15.75">
      <c r="B39" s="331">
        <v>5</v>
      </c>
      <c r="C39" s="331"/>
      <c r="D39" s="316" t="s">
        <v>206</v>
      </c>
      <c r="E39" s="317"/>
      <c r="F39" s="317"/>
      <c r="G39" s="322"/>
      <c r="H39" s="332"/>
      <c r="I39" s="332"/>
      <c r="J39" s="333"/>
      <c r="K39" s="333"/>
      <c r="L39" s="334"/>
    </row>
    <row r="40" spans="2:12" ht="23.25" customHeight="1" thickBot="1">
      <c r="B40" s="335"/>
      <c r="C40" s="335"/>
      <c r="D40" s="336" t="s">
        <v>253</v>
      </c>
      <c r="E40" s="317"/>
      <c r="F40" s="317"/>
      <c r="G40" s="322"/>
      <c r="H40" s="337"/>
      <c r="I40" s="337"/>
      <c r="J40" s="338">
        <v>0</v>
      </c>
      <c r="K40" s="337"/>
      <c r="L40" s="338">
        <v>47425</v>
      </c>
    </row>
    <row r="41" spans="2:12" ht="16.5" customHeight="1" thickTop="1">
      <c r="B41" s="339"/>
      <c r="C41" s="339"/>
      <c r="D41" s="755" t="s">
        <v>420</v>
      </c>
      <c r="E41" s="755"/>
      <c r="F41" s="755"/>
      <c r="G41" s="755"/>
      <c r="H41" s="755"/>
      <c r="I41" s="755"/>
      <c r="J41" s="755"/>
      <c r="K41" s="755"/>
      <c r="L41" s="755"/>
    </row>
    <row r="42" spans="2:12" ht="11.25" customHeight="1">
      <c r="B42" s="339"/>
      <c r="C42" s="339"/>
      <c r="D42" s="340"/>
      <c r="E42" s="340"/>
      <c r="F42" s="340"/>
      <c r="G42" s="340"/>
      <c r="H42" s="340"/>
      <c r="I42" s="340"/>
      <c r="J42" s="340"/>
      <c r="K42" s="340"/>
      <c r="L42" s="340"/>
    </row>
    <row r="43" spans="2:12" ht="9.75" customHeight="1">
      <c r="B43" s="339"/>
      <c r="C43" s="339"/>
      <c r="D43" s="336"/>
      <c r="E43" s="341"/>
      <c r="F43" s="341"/>
      <c r="G43" s="341"/>
      <c r="H43" s="342"/>
      <c r="I43" s="342"/>
      <c r="J43" s="343"/>
      <c r="K43" s="337"/>
      <c r="L43" s="343"/>
    </row>
    <row r="44" spans="2:12" ht="17.25">
      <c r="B44" s="331">
        <v>6</v>
      </c>
      <c r="C44" s="331"/>
      <c r="D44" s="341" t="str">
        <f>"Inventories  : Tk. "&amp;FIXED(J51,0)</f>
        <v>Inventories  : Tk. 7,663,427</v>
      </c>
      <c r="E44" s="341"/>
      <c r="F44" s="341"/>
      <c r="G44" s="341"/>
      <c r="H44" s="342"/>
      <c r="I44" s="342"/>
      <c r="J44" s="343"/>
      <c r="K44" s="337"/>
      <c r="L44" s="343"/>
    </row>
    <row r="45" spans="2:12" ht="17.25">
      <c r="B45" s="331"/>
      <c r="C45" s="331"/>
      <c r="D45" s="775" t="s">
        <v>416</v>
      </c>
      <c r="E45" s="775"/>
      <c r="F45" s="775"/>
      <c r="G45" s="775"/>
      <c r="H45" s="775"/>
      <c r="I45" s="342"/>
      <c r="J45" s="343"/>
      <c r="K45" s="337"/>
      <c r="L45" s="343"/>
    </row>
    <row r="46" spans="2:12" ht="9.75" customHeight="1">
      <c r="B46" s="331"/>
      <c r="C46" s="331"/>
      <c r="D46" s="341"/>
      <c r="E46" s="341"/>
      <c r="F46" s="341"/>
      <c r="G46" s="341"/>
      <c r="H46" s="342"/>
      <c r="I46" s="342"/>
      <c r="J46" s="343"/>
      <c r="K46" s="337"/>
      <c r="L46" s="343"/>
    </row>
    <row r="47" spans="2:12" ht="17.25">
      <c r="B47" s="339"/>
      <c r="C47" s="339"/>
      <c r="D47" s="336" t="s">
        <v>344</v>
      </c>
      <c r="E47" s="341"/>
      <c r="F47" s="341"/>
      <c r="G47" s="341"/>
      <c r="H47" s="342"/>
      <c r="I47" s="342"/>
      <c r="J47" s="344">
        <f>'Note 23-42'!G26</f>
        <v>621515</v>
      </c>
      <c r="K47" s="337"/>
      <c r="L47" s="343">
        <v>0</v>
      </c>
    </row>
    <row r="48" spans="2:18" ht="17.25">
      <c r="B48" s="339"/>
      <c r="C48" s="339"/>
      <c r="D48" s="336" t="s">
        <v>345</v>
      </c>
      <c r="E48" s="341"/>
      <c r="F48" s="341"/>
      <c r="G48" s="341"/>
      <c r="H48" s="342"/>
      <c r="I48" s="342"/>
      <c r="J48" s="344">
        <f>'Note 23-42'!G36</f>
        <v>1788150</v>
      </c>
      <c r="K48" s="337"/>
      <c r="L48" s="343">
        <v>0</v>
      </c>
      <c r="N48" s="775" t="s">
        <v>416</v>
      </c>
      <c r="O48" s="775"/>
      <c r="P48" s="775"/>
      <c r="Q48" s="775"/>
      <c r="R48" s="775"/>
    </row>
    <row r="49" spans="2:12" ht="17.25">
      <c r="B49" s="339"/>
      <c r="C49" s="339"/>
      <c r="D49" s="336" t="s">
        <v>346</v>
      </c>
      <c r="E49" s="341"/>
      <c r="F49" s="341"/>
      <c r="G49" s="341"/>
      <c r="H49" s="342"/>
      <c r="I49" s="342"/>
      <c r="J49" s="344">
        <f>'Note 23-42'!G56</f>
        <v>4253373</v>
      </c>
      <c r="K49" s="337"/>
      <c r="L49" s="343">
        <v>0</v>
      </c>
    </row>
    <row r="50" spans="2:12" ht="17.25">
      <c r="B50" s="339"/>
      <c r="C50" s="339"/>
      <c r="D50" s="336" t="s">
        <v>347</v>
      </c>
      <c r="E50" s="341"/>
      <c r="F50" s="341"/>
      <c r="G50" s="341"/>
      <c r="H50" s="342"/>
      <c r="I50" s="342"/>
      <c r="J50" s="345">
        <f>'Note 23-42'!G77</f>
        <v>1000389</v>
      </c>
      <c r="K50" s="337"/>
      <c r="L50" s="346">
        <v>0</v>
      </c>
    </row>
    <row r="51" spans="2:12" ht="18" thickBot="1">
      <c r="B51" s="339"/>
      <c r="C51" s="339"/>
      <c r="D51" s="336"/>
      <c r="E51" s="341"/>
      <c r="F51" s="341"/>
      <c r="G51" s="341"/>
      <c r="H51" s="342"/>
      <c r="I51" s="342"/>
      <c r="J51" s="347">
        <f>SUM(J47:J50)</f>
        <v>7663427</v>
      </c>
      <c r="K51" s="337"/>
      <c r="L51" s="347">
        <v>0</v>
      </c>
    </row>
    <row r="52" spans="2:12" ht="1.5" customHeight="1" thickTop="1">
      <c r="B52" s="339"/>
      <c r="C52" s="339"/>
      <c r="D52" s="336"/>
      <c r="E52" s="341"/>
      <c r="F52" s="341"/>
      <c r="G52" s="341"/>
      <c r="H52" s="342"/>
      <c r="I52" s="342"/>
      <c r="J52" s="344"/>
      <c r="K52" s="337"/>
      <c r="L52" s="343"/>
    </row>
    <row r="53" spans="2:12" ht="17.25" hidden="1">
      <c r="B53" s="339"/>
      <c r="C53" s="339"/>
      <c r="D53" s="336"/>
      <c r="E53" s="341"/>
      <c r="F53" s="341"/>
      <c r="G53" s="341"/>
      <c r="H53" s="342"/>
      <c r="I53" s="342"/>
      <c r="J53" s="344"/>
      <c r="K53" s="337"/>
      <c r="L53" s="343"/>
    </row>
    <row r="54" spans="2:12" ht="17.25" hidden="1">
      <c r="B54" s="339"/>
      <c r="C54" s="339"/>
      <c r="D54" s="336"/>
      <c r="E54" s="341"/>
      <c r="F54" s="341"/>
      <c r="G54" s="341"/>
      <c r="H54" s="342"/>
      <c r="I54" s="342"/>
      <c r="J54" s="344"/>
      <c r="K54" s="337"/>
      <c r="L54" s="343"/>
    </row>
    <row r="55" spans="2:12" ht="17.25">
      <c r="B55" s="339"/>
      <c r="C55" s="339"/>
      <c r="D55" s="336"/>
      <c r="E55" s="341"/>
      <c r="F55" s="341"/>
      <c r="G55" s="341"/>
      <c r="H55" s="342"/>
      <c r="I55" s="342"/>
      <c r="J55" s="344"/>
      <c r="K55" s="337"/>
      <c r="L55" s="343"/>
    </row>
    <row r="56" spans="2:12" ht="17.25">
      <c r="B56" s="339"/>
      <c r="C56" s="339"/>
      <c r="D56" s="336"/>
      <c r="E56" s="341"/>
      <c r="F56" s="341"/>
      <c r="G56" s="341"/>
      <c r="H56" s="342"/>
      <c r="I56" s="342"/>
      <c r="J56" s="344"/>
      <c r="K56" s="337"/>
      <c r="L56" s="343"/>
    </row>
    <row r="57" spans="2:12" ht="17.25">
      <c r="B57" s="339"/>
      <c r="C57" s="339"/>
      <c r="D57" s="336"/>
      <c r="E57" s="589"/>
      <c r="F57" s="589"/>
      <c r="G57" s="589"/>
      <c r="H57" s="342"/>
      <c r="I57" s="342"/>
      <c r="J57" s="344"/>
      <c r="K57" s="337"/>
      <c r="L57" s="343"/>
    </row>
    <row r="58" spans="2:12" ht="17.25">
      <c r="B58" s="339"/>
      <c r="C58" s="339"/>
      <c r="D58" s="336"/>
      <c r="E58" s="619"/>
      <c r="F58" s="619"/>
      <c r="G58" s="619"/>
      <c r="H58" s="342"/>
      <c r="I58" s="342"/>
      <c r="J58" s="344"/>
      <c r="K58" s="337"/>
      <c r="L58" s="343"/>
    </row>
    <row r="59" spans="2:12" ht="17.25">
      <c r="B59" s="339"/>
      <c r="C59" s="339"/>
      <c r="D59" s="336"/>
      <c r="E59" s="619"/>
      <c r="F59" s="619"/>
      <c r="G59" s="619"/>
      <c r="H59" s="342"/>
      <c r="I59" s="342"/>
      <c r="J59" s="344"/>
      <c r="K59" s="337"/>
      <c r="L59" s="343"/>
    </row>
    <row r="60" spans="2:12" ht="17.25">
      <c r="B60" s="339"/>
      <c r="C60" s="339"/>
      <c r="D60" s="336"/>
      <c r="E60" s="619"/>
      <c r="F60" s="619"/>
      <c r="G60" s="619"/>
      <c r="H60" s="342"/>
      <c r="I60" s="342"/>
      <c r="J60" s="344"/>
      <c r="K60" s="337"/>
      <c r="L60" s="343"/>
    </row>
    <row r="61" spans="2:12" ht="3" customHeight="1">
      <c r="B61" s="339"/>
      <c r="C61" s="339"/>
      <c r="D61" s="336"/>
      <c r="E61" s="341"/>
      <c r="F61" s="341"/>
      <c r="G61" s="341"/>
      <c r="H61" s="342"/>
      <c r="I61" s="342"/>
      <c r="J61" s="344"/>
      <c r="K61" s="337"/>
      <c r="L61" s="343"/>
    </row>
    <row r="62" spans="2:12" ht="17.25">
      <c r="B62" s="335">
        <v>7</v>
      </c>
      <c r="C62" s="335"/>
      <c r="D62" s="341" t="str">
        <f>"Accounts receivable ( Un- secured )  : Tk. "&amp;FIXED(J70,0)</f>
        <v>Accounts receivable ( Un- secured )  : Tk. 13,548,000</v>
      </c>
      <c r="E62" s="341"/>
      <c r="F62" s="341"/>
      <c r="G62" s="341"/>
      <c r="H62" s="342"/>
      <c r="I62" s="342"/>
      <c r="J62" s="343"/>
      <c r="K62" s="337"/>
      <c r="L62" s="343"/>
    </row>
    <row r="63" spans="2:12" ht="16.5" customHeight="1">
      <c r="B63" s="339"/>
      <c r="C63" s="339"/>
      <c r="D63" s="775" t="s">
        <v>416</v>
      </c>
      <c r="E63" s="775"/>
      <c r="F63" s="775"/>
      <c r="G63" s="775"/>
      <c r="H63" s="775"/>
      <c r="I63" s="342"/>
      <c r="J63" s="343"/>
      <c r="K63" s="337"/>
      <c r="L63" s="343"/>
    </row>
    <row r="64" spans="2:12" ht="1.5" customHeight="1">
      <c r="B64" s="339"/>
      <c r="C64" s="339"/>
      <c r="D64" s="320"/>
      <c r="E64" s="320"/>
      <c r="F64" s="320"/>
      <c r="G64" s="320"/>
      <c r="H64" s="320"/>
      <c r="I64" s="342"/>
      <c r="J64" s="343"/>
      <c r="K64" s="337"/>
      <c r="L64" s="343"/>
    </row>
    <row r="65" spans="2:12" ht="16.5" customHeight="1">
      <c r="B65" s="339"/>
      <c r="C65" s="339"/>
      <c r="D65" s="336" t="s">
        <v>397</v>
      </c>
      <c r="E65" s="341"/>
      <c r="F65" s="341"/>
      <c r="G65" s="341"/>
      <c r="H65" s="342"/>
      <c r="I65" s="342"/>
      <c r="J65" s="344">
        <v>3036000</v>
      </c>
      <c r="K65" s="337"/>
      <c r="L65" s="343">
        <v>0</v>
      </c>
    </row>
    <row r="66" spans="2:12" ht="18" customHeight="1">
      <c r="B66" s="339"/>
      <c r="C66" s="339"/>
      <c r="D66" s="336" t="s">
        <v>398</v>
      </c>
      <c r="E66" s="341"/>
      <c r="F66" s="341"/>
      <c r="G66" s="341"/>
      <c r="H66" s="342"/>
      <c r="I66" s="342"/>
      <c r="J66" s="344">
        <v>2006000</v>
      </c>
      <c r="K66" s="337"/>
      <c r="L66" s="343">
        <v>0</v>
      </c>
    </row>
    <row r="67" spans="2:12" ht="18" customHeight="1">
      <c r="B67" s="339"/>
      <c r="C67" s="339"/>
      <c r="D67" s="336" t="s">
        <v>399</v>
      </c>
      <c r="E67" s="341"/>
      <c r="F67" s="341"/>
      <c r="G67" s="341"/>
      <c r="H67" s="342"/>
      <c r="I67" s="342"/>
      <c r="J67" s="344">
        <v>2184600</v>
      </c>
      <c r="K67" s="337"/>
      <c r="L67" s="343">
        <v>0</v>
      </c>
    </row>
    <row r="68" spans="2:12" ht="18" customHeight="1">
      <c r="B68" s="339"/>
      <c r="C68" s="339"/>
      <c r="D68" s="336" t="s">
        <v>400</v>
      </c>
      <c r="E68" s="341"/>
      <c r="F68" s="341"/>
      <c r="G68" s="341"/>
      <c r="H68" s="342"/>
      <c r="I68" s="342"/>
      <c r="J68" s="344">
        <v>3951400</v>
      </c>
      <c r="K68" s="337"/>
      <c r="L68" s="343">
        <v>0</v>
      </c>
    </row>
    <row r="69" spans="2:12" ht="17.25">
      <c r="B69" s="339"/>
      <c r="C69" s="339"/>
      <c r="D69" s="336" t="s">
        <v>401</v>
      </c>
      <c r="E69" s="341"/>
      <c r="F69" s="341"/>
      <c r="G69" s="341"/>
      <c r="H69" s="342"/>
      <c r="I69" s="342"/>
      <c r="J69" s="345">
        <v>2370000</v>
      </c>
      <c r="K69" s="337"/>
      <c r="L69" s="346">
        <v>0</v>
      </c>
    </row>
    <row r="70" spans="2:12" ht="15" customHeight="1" thickBot="1">
      <c r="B70" s="339"/>
      <c r="C70" s="339"/>
      <c r="D70" s="336"/>
      <c r="E70" s="341"/>
      <c r="F70" s="341"/>
      <c r="G70" s="341"/>
      <c r="H70" s="342"/>
      <c r="I70" s="342"/>
      <c r="J70" s="347">
        <f>SUM(J65:J69)</f>
        <v>13548000</v>
      </c>
      <c r="K70" s="337"/>
      <c r="L70" s="347">
        <f>SUM(L65:L69)</f>
        <v>0</v>
      </c>
    </row>
    <row r="71" spans="2:12" ht="19.5" customHeight="1" thickTop="1">
      <c r="B71" s="339"/>
      <c r="C71" s="339"/>
      <c r="D71" s="814" t="s">
        <v>451</v>
      </c>
      <c r="E71" s="814"/>
      <c r="F71" s="814"/>
      <c r="G71" s="814"/>
      <c r="H71" s="814"/>
      <c r="I71" s="814"/>
      <c r="J71" s="814"/>
      <c r="K71" s="814"/>
      <c r="L71" s="814"/>
    </row>
    <row r="72" spans="2:12" ht="18.75" customHeight="1" hidden="1">
      <c r="B72" s="339"/>
      <c r="C72" s="339"/>
      <c r="D72" s="755" t="s">
        <v>452</v>
      </c>
      <c r="E72" s="755"/>
      <c r="F72" s="755"/>
      <c r="G72" s="755"/>
      <c r="H72" s="755"/>
      <c r="I72" s="755"/>
      <c r="J72" s="755"/>
      <c r="K72" s="755"/>
      <c r="L72" s="755"/>
    </row>
    <row r="73" spans="2:12" ht="43.5" customHeight="1" hidden="1">
      <c r="B73" s="339"/>
      <c r="C73" s="339"/>
      <c r="D73" s="755"/>
      <c r="E73" s="755"/>
      <c r="F73" s="755"/>
      <c r="G73" s="755"/>
      <c r="H73" s="755"/>
      <c r="I73" s="755"/>
      <c r="J73" s="755"/>
      <c r="K73" s="755"/>
      <c r="L73" s="755"/>
    </row>
    <row r="74" spans="2:12" ht="30.75" customHeight="1">
      <c r="B74" s="348"/>
      <c r="C74" s="348"/>
      <c r="D74" s="755"/>
      <c r="E74" s="755"/>
      <c r="F74" s="755"/>
      <c r="G74" s="755"/>
      <c r="H74" s="755"/>
      <c r="I74" s="755"/>
      <c r="J74" s="755"/>
      <c r="K74" s="755"/>
      <c r="L74" s="755"/>
    </row>
    <row r="75" spans="2:12" ht="6.75" customHeight="1">
      <c r="B75" s="348"/>
      <c r="C75" s="348"/>
      <c r="D75" s="349"/>
      <c r="E75" s="349"/>
      <c r="F75" s="349"/>
      <c r="G75" s="349"/>
      <c r="H75" s="349"/>
      <c r="I75" s="349"/>
      <c r="J75" s="350"/>
      <c r="K75" s="314"/>
      <c r="L75" s="350"/>
    </row>
    <row r="76" spans="2:9" ht="19.5" customHeight="1">
      <c r="B76" s="335">
        <v>8</v>
      </c>
      <c r="C76" s="335"/>
      <c r="D76" s="316" t="str">
        <f>"Advances, Deposits and Pre-payments : Tk. "&amp;FIXED(J86,0)</f>
        <v>Advances, Deposits and Pre-payments : Tk. 2,646,327</v>
      </c>
      <c r="E76" s="317"/>
      <c r="F76" s="317"/>
      <c r="G76" s="322"/>
      <c r="H76" s="318"/>
      <c r="I76" s="318"/>
    </row>
    <row r="77" spans="2:9" ht="16.5" customHeight="1">
      <c r="B77" s="339"/>
      <c r="C77" s="339"/>
      <c r="D77" s="775" t="s">
        <v>416</v>
      </c>
      <c r="E77" s="775"/>
      <c r="F77" s="775"/>
      <c r="G77" s="775"/>
      <c r="H77" s="775"/>
      <c r="I77" s="318"/>
    </row>
    <row r="78" spans="2:9" ht="7.5" customHeight="1">
      <c r="B78" s="339"/>
      <c r="C78" s="339"/>
      <c r="D78" s="320"/>
      <c r="E78" s="320"/>
      <c r="F78" s="320"/>
      <c r="G78" s="320"/>
      <c r="H78" s="320"/>
      <c r="I78" s="318"/>
    </row>
    <row r="79" spans="2:13" ht="16.5" customHeight="1">
      <c r="B79" s="339"/>
      <c r="C79" s="339"/>
      <c r="D79" s="317" t="s">
        <v>231</v>
      </c>
      <c r="E79" s="317"/>
      <c r="F79" s="317"/>
      <c r="G79" s="322"/>
      <c r="H79" s="318"/>
      <c r="I79" s="318"/>
      <c r="J79" s="323">
        <v>0</v>
      </c>
      <c r="K79" s="319"/>
      <c r="L79" s="323">
        <v>5734125</v>
      </c>
      <c r="M79" s="351"/>
    </row>
    <row r="80" spans="2:12" ht="18" customHeight="1">
      <c r="B80" s="335"/>
      <c r="C80" s="335"/>
      <c r="D80" s="317" t="s">
        <v>30</v>
      </c>
      <c r="E80" s="317"/>
      <c r="F80" s="317"/>
      <c r="G80" s="322"/>
      <c r="H80" s="344"/>
      <c r="I80" s="344"/>
      <c r="J80" s="344">
        <v>90440</v>
      </c>
      <c r="K80" s="344"/>
      <c r="L80" s="344">
        <v>90440</v>
      </c>
    </row>
    <row r="81" spans="2:12" ht="16.5" customHeight="1">
      <c r="B81" s="335"/>
      <c r="C81" s="335"/>
      <c r="D81" s="317" t="s">
        <v>4</v>
      </c>
      <c r="E81" s="317"/>
      <c r="F81" s="317"/>
      <c r="G81" s="322"/>
      <c r="H81" s="344"/>
      <c r="I81" s="344"/>
      <c r="J81" s="352">
        <v>16132</v>
      </c>
      <c r="K81" s="344"/>
      <c r="L81" s="344">
        <v>1132</v>
      </c>
    </row>
    <row r="82" spans="2:12" ht="15.75">
      <c r="B82" s="335"/>
      <c r="C82" s="335"/>
      <c r="D82" s="317" t="s">
        <v>36</v>
      </c>
      <c r="E82" s="317"/>
      <c r="F82" s="317"/>
      <c r="G82" s="322"/>
      <c r="H82" s="344"/>
      <c r="I82" s="344"/>
      <c r="J82" s="352">
        <v>1663655</v>
      </c>
      <c r="K82" s="344"/>
      <c r="L82" s="344">
        <v>1049016</v>
      </c>
    </row>
    <row r="83" spans="2:12" ht="15.75">
      <c r="B83" s="335"/>
      <c r="C83" s="335"/>
      <c r="D83" s="317" t="s">
        <v>44</v>
      </c>
      <c r="E83" s="317"/>
      <c r="F83" s="317"/>
      <c r="G83" s="322"/>
      <c r="H83" s="344"/>
      <c r="I83" s="344"/>
      <c r="J83" s="352">
        <v>300000</v>
      </c>
      <c r="K83" s="344"/>
      <c r="L83" s="344">
        <v>300000</v>
      </c>
    </row>
    <row r="84" spans="2:12" ht="15.75">
      <c r="B84" s="335"/>
      <c r="C84" s="335"/>
      <c r="D84" s="317" t="s">
        <v>56</v>
      </c>
      <c r="E84" s="317"/>
      <c r="F84" s="317"/>
      <c r="G84" s="322"/>
      <c r="H84" s="344"/>
      <c r="I84" s="344"/>
      <c r="J84" s="344">
        <v>39150</v>
      </c>
      <c r="K84" s="344"/>
      <c r="L84" s="344">
        <v>39150</v>
      </c>
    </row>
    <row r="85" spans="2:12" ht="17.25">
      <c r="B85" s="335"/>
      <c r="C85" s="335"/>
      <c r="D85" s="317" t="s">
        <v>3</v>
      </c>
      <c r="E85" s="317"/>
      <c r="F85" s="317"/>
      <c r="G85" s="322"/>
      <c r="H85" s="353"/>
      <c r="I85" s="353">
        <v>950</v>
      </c>
      <c r="J85" s="345">
        <v>536950</v>
      </c>
      <c r="K85" s="344"/>
      <c r="L85" s="345">
        <v>536950</v>
      </c>
    </row>
    <row r="86" spans="2:12" ht="18" thickBot="1">
      <c r="B86" s="335"/>
      <c r="C86" s="335"/>
      <c r="D86" s="341" t="s">
        <v>153</v>
      </c>
      <c r="E86" s="341"/>
      <c r="F86" s="341"/>
      <c r="G86" s="341"/>
      <c r="H86" s="354"/>
      <c r="I86" s="355"/>
      <c r="J86" s="356">
        <f>SUM(J79:J85)</f>
        <v>2646327</v>
      </c>
      <c r="K86" s="354"/>
      <c r="L86" s="356">
        <f>SUM(L79:L85)</f>
        <v>7750813</v>
      </c>
    </row>
    <row r="87" spans="2:12" ht="7.5" customHeight="1" thickTop="1">
      <c r="B87" s="335"/>
      <c r="C87" s="335"/>
      <c r="D87" s="341"/>
      <c r="E87" s="341"/>
      <c r="F87" s="341"/>
      <c r="G87" s="341"/>
      <c r="H87" s="354"/>
      <c r="I87" s="355"/>
      <c r="J87" s="357"/>
      <c r="K87" s="355"/>
      <c r="L87" s="357"/>
    </row>
    <row r="88" spans="2:12" ht="16.5" customHeight="1">
      <c r="B88" s="335"/>
      <c r="C88" s="335"/>
      <c r="D88" s="358" t="s">
        <v>251</v>
      </c>
      <c r="E88" s="359"/>
      <c r="F88" s="359"/>
      <c r="G88" s="359"/>
      <c r="H88" s="360"/>
      <c r="I88" s="360"/>
      <c r="J88" s="361"/>
      <c r="K88" s="360"/>
      <c r="L88" s="361"/>
    </row>
    <row r="89" spans="2:12" ht="4.5" customHeight="1">
      <c r="B89" s="335"/>
      <c r="C89" s="335"/>
      <c r="D89" s="359"/>
      <c r="E89" s="359"/>
      <c r="F89" s="359"/>
      <c r="G89" s="359"/>
      <c r="H89" s="360"/>
      <c r="I89" s="360"/>
      <c r="J89" s="361"/>
      <c r="K89" s="360"/>
      <c r="L89" s="361"/>
    </row>
    <row r="90" spans="2:13" ht="18" customHeight="1">
      <c r="B90" s="339"/>
      <c r="C90" s="339"/>
      <c r="D90" s="755" t="s">
        <v>138</v>
      </c>
      <c r="E90" s="755"/>
      <c r="F90" s="755"/>
      <c r="G90" s="755"/>
      <c r="H90" s="755"/>
      <c r="I90" s="755"/>
      <c r="J90" s="755"/>
      <c r="K90" s="755"/>
      <c r="L90" s="755"/>
      <c r="M90" s="362"/>
    </row>
    <row r="91" spans="2:12" ht="9" customHeight="1">
      <c r="B91" s="339"/>
      <c r="C91" s="339"/>
      <c r="D91" s="755"/>
      <c r="E91" s="755"/>
      <c r="F91" s="755"/>
      <c r="G91" s="755"/>
      <c r="H91" s="755"/>
      <c r="I91" s="755"/>
      <c r="J91" s="755"/>
      <c r="K91" s="755"/>
      <c r="L91" s="755"/>
    </row>
    <row r="92" spans="2:12" ht="15.75">
      <c r="B92" s="339"/>
      <c r="C92" s="339"/>
      <c r="D92" s="755"/>
      <c r="E92" s="755"/>
      <c r="F92" s="755"/>
      <c r="G92" s="755"/>
      <c r="H92" s="755"/>
      <c r="I92" s="755"/>
      <c r="J92" s="755"/>
      <c r="K92" s="755"/>
      <c r="L92" s="755"/>
    </row>
    <row r="93" spans="2:12" ht="15.75">
      <c r="B93" s="339"/>
      <c r="C93" s="339"/>
      <c r="D93" s="755"/>
      <c r="E93" s="755"/>
      <c r="F93" s="755"/>
      <c r="G93" s="755"/>
      <c r="H93" s="755"/>
      <c r="I93" s="755"/>
      <c r="J93" s="755"/>
      <c r="K93" s="755"/>
      <c r="L93" s="755"/>
    </row>
    <row r="94" spans="2:12" ht="4.5" customHeight="1">
      <c r="B94" s="339"/>
      <c r="C94" s="339"/>
      <c r="D94" s="330"/>
      <c r="E94" s="330"/>
      <c r="F94" s="330"/>
      <c r="G94" s="330"/>
      <c r="H94" s="330"/>
      <c r="I94" s="330"/>
      <c r="J94" s="330"/>
      <c r="K94" s="330"/>
      <c r="L94" s="330"/>
    </row>
    <row r="95" spans="2:12" ht="21" customHeight="1">
      <c r="B95" s="339"/>
      <c r="C95" s="339"/>
      <c r="D95" s="755" t="s">
        <v>228</v>
      </c>
      <c r="E95" s="755"/>
      <c r="F95" s="755"/>
      <c r="G95" s="755"/>
      <c r="H95" s="755"/>
      <c r="I95" s="755"/>
      <c r="J95" s="755"/>
      <c r="K95" s="755"/>
      <c r="L95" s="755"/>
    </row>
    <row r="96" spans="2:12" ht="9.75" customHeight="1">
      <c r="B96" s="339"/>
      <c r="C96" s="339"/>
      <c r="D96" s="755"/>
      <c r="E96" s="755"/>
      <c r="F96" s="755"/>
      <c r="G96" s="755"/>
      <c r="H96" s="755"/>
      <c r="I96" s="755"/>
      <c r="J96" s="755"/>
      <c r="K96" s="755"/>
      <c r="L96" s="755"/>
    </row>
    <row r="97" spans="2:12" ht="7.5" customHeight="1">
      <c r="B97" s="339"/>
      <c r="C97" s="339"/>
      <c r="D97" s="330"/>
      <c r="E97" s="330"/>
      <c r="F97" s="330"/>
      <c r="G97" s="330"/>
      <c r="H97" s="330"/>
      <c r="I97" s="330"/>
      <c r="J97" s="330"/>
      <c r="K97" s="330"/>
      <c r="L97" s="330"/>
    </row>
    <row r="98" spans="2:12" ht="16.5" customHeight="1">
      <c r="B98" s="339"/>
      <c r="C98" s="339"/>
      <c r="D98" s="755" t="s">
        <v>99</v>
      </c>
      <c r="E98" s="755"/>
      <c r="F98" s="755"/>
      <c r="G98" s="755"/>
      <c r="H98" s="755"/>
      <c r="I98" s="755"/>
      <c r="J98" s="755"/>
      <c r="K98" s="755"/>
      <c r="L98" s="755"/>
    </row>
    <row r="99" spans="2:12" ht="9.75" customHeight="1">
      <c r="B99" s="339"/>
      <c r="C99" s="339"/>
      <c r="D99" s="755"/>
      <c r="E99" s="755"/>
      <c r="F99" s="755"/>
      <c r="G99" s="755"/>
      <c r="H99" s="755"/>
      <c r="I99" s="755"/>
      <c r="J99" s="755"/>
      <c r="K99" s="755"/>
      <c r="L99" s="755"/>
    </row>
    <row r="100" spans="2:12" ht="22.5" customHeight="1">
      <c r="B100" s="339"/>
      <c r="C100" s="339"/>
      <c r="D100" s="755"/>
      <c r="E100" s="755"/>
      <c r="F100" s="755"/>
      <c r="G100" s="755"/>
      <c r="H100" s="755"/>
      <c r="I100" s="755"/>
      <c r="J100" s="755"/>
      <c r="K100" s="755"/>
      <c r="L100" s="755"/>
    </row>
    <row r="101" spans="2:12" ht="3" customHeight="1">
      <c r="B101" s="339"/>
      <c r="C101" s="339"/>
      <c r="D101" s="358"/>
      <c r="E101" s="358"/>
      <c r="F101" s="358"/>
      <c r="G101" s="358"/>
      <c r="H101" s="360"/>
      <c r="I101" s="360"/>
      <c r="J101" s="360"/>
      <c r="K101" s="360"/>
      <c r="L101" s="363"/>
    </row>
    <row r="102" spans="2:12" ht="15.75">
      <c r="B102" s="339"/>
      <c r="C102" s="339"/>
      <c r="D102" s="755" t="s">
        <v>131</v>
      </c>
      <c r="E102" s="755"/>
      <c r="F102" s="755"/>
      <c r="G102" s="755"/>
      <c r="H102" s="755"/>
      <c r="I102" s="755"/>
      <c r="J102" s="755"/>
      <c r="K102" s="755"/>
      <c r="L102" s="755"/>
    </row>
    <row r="103" spans="2:12" ht="16.5" customHeight="1">
      <c r="B103" s="339"/>
      <c r="C103" s="339"/>
      <c r="D103" s="755"/>
      <c r="E103" s="755"/>
      <c r="F103" s="755"/>
      <c r="G103" s="755"/>
      <c r="H103" s="755"/>
      <c r="I103" s="755"/>
      <c r="J103" s="755"/>
      <c r="K103" s="755"/>
      <c r="L103" s="755"/>
    </row>
    <row r="104" spans="2:14" ht="8.25" customHeight="1">
      <c r="B104" s="339"/>
      <c r="C104" s="339"/>
      <c r="D104" s="349"/>
      <c r="E104" s="349"/>
      <c r="F104" s="349"/>
      <c r="G104" s="349"/>
      <c r="H104" s="349"/>
      <c r="I104" s="349"/>
      <c r="J104" s="349"/>
      <c r="K104" s="349"/>
      <c r="L104" s="349"/>
      <c r="N104" s="362"/>
    </row>
    <row r="105" spans="2:12" ht="15.75">
      <c r="B105" s="335">
        <f>B76+1</f>
        <v>9</v>
      </c>
      <c r="C105" s="335"/>
      <c r="D105" s="316" t="str">
        <f>"Cash &amp; Cash Equivalents:  Tk. "&amp;FIXED(J117,0)</f>
        <v>Cash &amp; Cash Equivalents:  Tk. 52,859,919</v>
      </c>
      <c r="E105" s="317"/>
      <c r="F105" s="317"/>
      <c r="G105" s="317"/>
      <c r="H105" s="318"/>
      <c r="I105" s="318"/>
      <c r="J105" s="318"/>
      <c r="K105" s="318"/>
      <c r="L105" s="333"/>
    </row>
    <row r="106" spans="2:12" ht="17.25" customHeight="1">
      <c r="B106" s="339"/>
      <c r="C106" s="339"/>
      <c r="D106" s="775" t="s">
        <v>416</v>
      </c>
      <c r="E106" s="775"/>
      <c r="F106" s="775"/>
      <c r="G106" s="775"/>
      <c r="H106" s="775"/>
      <c r="I106" s="318"/>
      <c r="J106" s="318"/>
      <c r="K106" s="318"/>
      <c r="L106" s="333"/>
    </row>
    <row r="107" spans="2:12" ht="3.75" customHeight="1">
      <c r="B107" s="339"/>
      <c r="C107" s="339"/>
      <c r="D107" s="320"/>
      <c r="E107" s="320"/>
      <c r="F107" s="320"/>
      <c r="G107" s="320"/>
      <c r="H107" s="320"/>
      <c r="I107" s="318"/>
      <c r="J107" s="318"/>
      <c r="K107" s="318"/>
      <c r="L107" s="333"/>
    </row>
    <row r="108" spans="2:12" ht="17.25">
      <c r="B108" s="335"/>
      <c r="C108" s="335"/>
      <c r="D108" s="316" t="s">
        <v>426</v>
      </c>
      <c r="E108" s="317"/>
      <c r="F108" s="317"/>
      <c r="G108" s="317"/>
      <c r="H108" s="353"/>
      <c r="I108" s="353"/>
      <c r="J108" s="344">
        <v>32955</v>
      </c>
      <c r="K108" s="353"/>
      <c r="L108" s="344">
        <v>47775</v>
      </c>
    </row>
    <row r="109" spans="2:12" ht="15.75">
      <c r="B109" s="335"/>
      <c r="C109" s="335"/>
      <c r="D109" s="316" t="s">
        <v>427</v>
      </c>
      <c r="E109" s="317"/>
      <c r="F109" s="316"/>
      <c r="G109" s="316"/>
      <c r="H109" s="318"/>
      <c r="I109" s="318"/>
      <c r="J109" s="333"/>
      <c r="K109" s="318"/>
      <c r="L109" s="333"/>
    </row>
    <row r="110" spans="2:12" ht="16.5" customHeight="1">
      <c r="B110" s="335"/>
      <c r="C110" s="335"/>
      <c r="D110" s="317" t="s">
        <v>111</v>
      </c>
      <c r="E110" s="364"/>
      <c r="F110" s="317"/>
      <c r="G110" s="317"/>
      <c r="H110" s="344"/>
      <c r="I110" s="344"/>
      <c r="J110" s="344">
        <v>83438</v>
      </c>
      <c r="K110" s="344"/>
      <c r="L110" s="344">
        <v>83438</v>
      </c>
    </row>
    <row r="111" spans="2:12" ht="15.75">
      <c r="B111" s="335"/>
      <c r="C111" s="335"/>
      <c r="D111" s="317" t="s">
        <v>112</v>
      </c>
      <c r="E111" s="364"/>
      <c r="F111" s="317"/>
      <c r="G111" s="317"/>
      <c r="H111" s="344"/>
      <c r="I111" s="344"/>
      <c r="J111" s="344">
        <v>13734</v>
      </c>
      <c r="K111" s="344"/>
      <c r="L111" s="344">
        <v>13734</v>
      </c>
    </row>
    <row r="112" spans="2:12" ht="15.75">
      <c r="B112" s="339" t="s">
        <v>26</v>
      </c>
      <c r="C112" s="339"/>
      <c r="D112" s="317" t="s">
        <v>113</v>
      </c>
      <c r="E112" s="364"/>
      <c r="F112" s="317"/>
      <c r="G112" s="317"/>
      <c r="H112" s="344"/>
      <c r="I112" s="344"/>
      <c r="J112" s="344">
        <v>60801</v>
      </c>
      <c r="K112" s="344"/>
      <c r="L112" s="344">
        <v>60801</v>
      </c>
    </row>
    <row r="113" spans="2:12" ht="15.75">
      <c r="B113" s="339"/>
      <c r="C113" s="339"/>
      <c r="D113" s="317" t="s">
        <v>114</v>
      </c>
      <c r="E113" s="364"/>
      <c r="F113" s="317"/>
      <c r="G113" s="317"/>
      <c r="H113" s="344"/>
      <c r="I113" s="344"/>
      <c r="J113" s="344">
        <v>16316</v>
      </c>
      <c r="K113" s="344"/>
      <c r="L113" s="344">
        <v>16316</v>
      </c>
    </row>
    <row r="114" spans="2:12" ht="15.75">
      <c r="B114" s="339"/>
      <c r="C114" s="339"/>
      <c r="D114" s="317" t="s">
        <v>136</v>
      </c>
      <c r="E114" s="364"/>
      <c r="F114" s="317"/>
      <c r="G114" s="317"/>
      <c r="H114" s="344"/>
      <c r="I114" s="344"/>
      <c r="J114" s="344">
        <v>52082119</v>
      </c>
      <c r="K114" s="344"/>
      <c r="L114" s="344">
        <v>166939937</v>
      </c>
    </row>
    <row r="115" spans="2:12" ht="15" customHeight="1">
      <c r="B115" s="339"/>
      <c r="C115" s="339"/>
      <c r="D115" s="317" t="s">
        <v>322</v>
      </c>
      <c r="E115" s="364"/>
      <c r="F115" s="317"/>
      <c r="G115" s="317"/>
      <c r="H115" s="344"/>
      <c r="I115" s="344"/>
      <c r="J115" s="345">
        <v>570556</v>
      </c>
      <c r="K115" s="344"/>
      <c r="L115" s="345">
        <v>0</v>
      </c>
    </row>
    <row r="116" spans="2:12" ht="3" customHeight="1" hidden="1">
      <c r="B116" s="339"/>
      <c r="C116" s="339"/>
      <c r="D116" s="365"/>
      <c r="E116" s="365"/>
      <c r="F116" s="365"/>
      <c r="G116" s="365"/>
      <c r="H116" s="353"/>
      <c r="I116" s="353"/>
      <c r="J116" s="343"/>
      <c r="K116" s="353"/>
      <c r="L116" s="343"/>
    </row>
    <row r="117" spans="2:12" ht="18" thickBot="1">
      <c r="B117" s="339"/>
      <c r="C117" s="339"/>
      <c r="D117" s="740" t="s">
        <v>428</v>
      </c>
      <c r="E117" s="740"/>
      <c r="F117" s="740"/>
      <c r="G117" s="740"/>
      <c r="H117" s="344" t="s">
        <v>25</v>
      </c>
      <c r="I117" s="353"/>
      <c r="J117" s="338">
        <f>SUM(J108:J115)</f>
        <v>52859919</v>
      </c>
      <c r="K117" s="343">
        <f>SUM(K108:K115)</f>
        <v>0</v>
      </c>
      <c r="L117" s="338">
        <f>SUM(L108:L115)</f>
        <v>167162001</v>
      </c>
    </row>
    <row r="118" spans="2:12" ht="1.5" customHeight="1" thickTop="1">
      <c r="B118" s="339"/>
      <c r="C118" s="339"/>
      <c r="D118" s="341"/>
      <c r="E118" s="341"/>
      <c r="F118" s="341"/>
      <c r="G118" s="341"/>
      <c r="H118" s="344"/>
      <c r="I118" s="353"/>
      <c r="J118" s="343"/>
      <c r="K118" s="353"/>
      <c r="L118" s="343"/>
    </row>
    <row r="119" spans="2:12" ht="17.25" hidden="1">
      <c r="B119" s="339"/>
      <c r="C119" s="339"/>
      <c r="D119" s="341"/>
      <c r="E119" s="341"/>
      <c r="F119" s="341"/>
      <c r="G119" s="341"/>
      <c r="H119" s="344"/>
      <c r="I119" s="353"/>
      <c r="J119" s="343"/>
      <c r="K119" s="353"/>
      <c r="L119" s="343"/>
    </row>
    <row r="120" spans="2:12" ht="7.5" customHeight="1" hidden="1">
      <c r="B120" s="339"/>
      <c r="C120" s="339"/>
      <c r="D120" s="341"/>
      <c r="E120" s="341"/>
      <c r="F120" s="341"/>
      <c r="G120" s="341"/>
      <c r="H120" s="344"/>
      <c r="I120" s="353"/>
      <c r="J120" s="343"/>
      <c r="K120" s="353"/>
      <c r="L120" s="343"/>
    </row>
    <row r="121" spans="2:12" ht="17.25" customHeight="1">
      <c r="B121" s="339"/>
      <c r="C121" s="339"/>
      <c r="D121" s="795" t="s">
        <v>100</v>
      </c>
      <c r="E121" s="795"/>
      <c r="F121" s="795"/>
      <c r="G121" s="795"/>
      <c r="H121" s="795"/>
      <c r="I121" s="795"/>
      <c r="J121" s="795"/>
      <c r="K121" s="795"/>
      <c r="L121" s="795"/>
    </row>
    <row r="122" spans="2:12" ht="16.5" customHeight="1">
      <c r="B122" s="339"/>
      <c r="C122" s="339"/>
      <c r="D122" s="795"/>
      <c r="E122" s="795"/>
      <c r="F122" s="795"/>
      <c r="G122" s="795"/>
      <c r="H122" s="795"/>
      <c r="I122" s="795"/>
      <c r="J122" s="795"/>
      <c r="K122" s="795"/>
      <c r="L122" s="795"/>
    </row>
    <row r="123" spans="2:12" s="367" customFormat="1" ht="15.75">
      <c r="B123" s="366"/>
      <c r="C123" s="366"/>
      <c r="D123" s="795" t="s">
        <v>101</v>
      </c>
      <c r="E123" s="795"/>
      <c r="F123" s="795"/>
      <c r="G123" s="795"/>
      <c r="H123" s="795"/>
      <c r="I123" s="795"/>
      <c r="J123" s="795"/>
      <c r="K123" s="795"/>
      <c r="L123" s="795"/>
    </row>
    <row r="124" spans="2:12" s="367" customFormat="1" ht="16.5" customHeight="1">
      <c r="B124" s="366"/>
      <c r="C124" s="366"/>
      <c r="D124" s="795"/>
      <c r="E124" s="795"/>
      <c r="F124" s="795"/>
      <c r="G124" s="795"/>
      <c r="H124" s="795"/>
      <c r="I124" s="795"/>
      <c r="J124" s="795"/>
      <c r="K124" s="795"/>
      <c r="L124" s="795"/>
    </row>
    <row r="125" spans="2:12" s="367" customFormat="1" ht="6" customHeight="1">
      <c r="B125" s="366"/>
      <c r="C125" s="366"/>
      <c r="D125" s="368"/>
      <c r="E125" s="368"/>
      <c r="F125" s="368"/>
      <c r="G125" s="368"/>
      <c r="H125" s="368"/>
      <c r="I125" s="368"/>
      <c r="J125" s="368"/>
      <c r="K125" s="368"/>
      <c r="L125" s="368"/>
    </row>
    <row r="126" spans="2:12" s="367" customFormat="1" ht="15.75" hidden="1">
      <c r="B126" s="366"/>
      <c r="C126" s="366"/>
      <c r="D126" s="368"/>
      <c r="E126" s="368"/>
      <c r="F126" s="368"/>
      <c r="G126" s="368"/>
      <c r="H126" s="368"/>
      <c r="I126" s="368"/>
      <c r="J126" s="368"/>
      <c r="K126" s="368"/>
      <c r="L126" s="368"/>
    </row>
    <row r="127" spans="2:12" s="367" customFormat="1" ht="15.75" hidden="1">
      <c r="B127" s="366"/>
      <c r="C127" s="366"/>
      <c r="D127" s="368"/>
      <c r="E127" s="368"/>
      <c r="F127" s="368"/>
      <c r="G127" s="368"/>
      <c r="H127" s="368"/>
      <c r="I127" s="368"/>
      <c r="J127" s="368"/>
      <c r="K127" s="368"/>
      <c r="L127" s="368"/>
    </row>
    <row r="128" spans="2:12" s="367" customFormat="1" ht="15.75" hidden="1">
      <c r="B128" s="366"/>
      <c r="C128" s="366"/>
      <c r="D128" s="368"/>
      <c r="E128" s="368"/>
      <c r="F128" s="368"/>
      <c r="G128" s="368"/>
      <c r="H128" s="368"/>
      <c r="I128" s="368"/>
      <c r="J128" s="368"/>
      <c r="K128" s="368"/>
      <c r="L128" s="368"/>
    </row>
    <row r="129" spans="2:12" s="367" customFormat="1" ht="15.75" hidden="1">
      <c r="B129" s="366"/>
      <c r="C129" s="366"/>
      <c r="D129" s="368"/>
      <c r="E129" s="368"/>
      <c r="F129" s="368"/>
      <c r="G129" s="368"/>
      <c r="H129" s="368"/>
      <c r="I129" s="368"/>
      <c r="J129" s="368"/>
      <c r="K129" s="368"/>
      <c r="L129" s="368"/>
    </row>
    <row r="130" spans="2:12" s="367" customFormat="1" ht="14.25" customHeight="1" hidden="1">
      <c r="B130" s="366"/>
      <c r="C130" s="366"/>
      <c r="D130" s="368"/>
      <c r="E130" s="368"/>
      <c r="F130" s="368"/>
      <c r="G130" s="368"/>
      <c r="H130" s="368"/>
      <c r="I130" s="368"/>
      <c r="J130" s="368"/>
      <c r="K130" s="368"/>
      <c r="L130" s="368"/>
    </row>
    <row r="131" spans="2:12" s="367" customFormat="1" ht="15.75" hidden="1">
      <c r="B131" s="366"/>
      <c r="C131" s="366"/>
      <c r="D131" s="368"/>
      <c r="E131" s="368"/>
      <c r="F131" s="368"/>
      <c r="G131" s="368"/>
      <c r="H131" s="368"/>
      <c r="I131" s="368"/>
      <c r="J131" s="368"/>
      <c r="K131" s="368"/>
      <c r="L131" s="368"/>
    </row>
    <row r="132" spans="2:12" s="367" customFormat="1" ht="15.75" hidden="1">
      <c r="B132" s="366"/>
      <c r="C132" s="366"/>
      <c r="D132" s="368"/>
      <c r="E132" s="368"/>
      <c r="F132" s="368"/>
      <c r="G132" s="368"/>
      <c r="H132" s="368"/>
      <c r="I132" s="368"/>
      <c r="J132" s="368"/>
      <c r="K132" s="368"/>
      <c r="L132" s="368"/>
    </row>
    <row r="133" spans="2:12" s="367" customFormat="1" ht="15.75" hidden="1">
      <c r="B133" s="366"/>
      <c r="C133" s="366"/>
      <c r="D133" s="368"/>
      <c r="E133" s="368"/>
      <c r="F133" s="368"/>
      <c r="G133" s="368"/>
      <c r="H133" s="368"/>
      <c r="I133" s="368"/>
      <c r="J133" s="368"/>
      <c r="K133" s="368"/>
      <c r="L133" s="368"/>
    </row>
    <row r="134" spans="2:12" s="367" customFormat="1" ht="15.75" hidden="1">
      <c r="B134" s="366"/>
      <c r="C134" s="366"/>
      <c r="D134" s="368"/>
      <c r="E134" s="368"/>
      <c r="F134" s="368"/>
      <c r="G134" s="368"/>
      <c r="H134" s="368"/>
      <c r="I134" s="368"/>
      <c r="J134" s="368"/>
      <c r="K134" s="368"/>
      <c r="L134" s="368"/>
    </row>
    <row r="135" spans="2:12" s="367" customFormat="1" ht="15.75" hidden="1">
      <c r="B135" s="366"/>
      <c r="C135" s="366"/>
      <c r="D135" s="368"/>
      <c r="E135" s="368"/>
      <c r="F135" s="368"/>
      <c r="G135" s="368"/>
      <c r="H135" s="368"/>
      <c r="I135" s="368"/>
      <c r="J135" s="743" t="s">
        <v>419</v>
      </c>
      <c r="K135" s="744"/>
      <c r="L135" s="745"/>
    </row>
    <row r="136" spans="2:12" s="367" customFormat="1" ht="15.75" hidden="1">
      <c r="B136" s="366"/>
      <c r="C136" s="366"/>
      <c r="D136" s="368"/>
      <c r="E136" s="368"/>
      <c r="F136" s="368"/>
      <c r="G136" s="368"/>
      <c r="H136" s="368"/>
      <c r="I136" s="368"/>
      <c r="J136" s="313">
        <v>44742</v>
      </c>
      <c r="K136" s="314"/>
      <c r="L136" s="313">
        <v>44377</v>
      </c>
    </row>
    <row r="137" spans="2:12" s="367" customFormat="1" ht="15.75" hidden="1">
      <c r="B137" s="366"/>
      <c r="C137" s="366"/>
      <c r="D137" s="368"/>
      <c r="E137" s="368"/>
      <c r="F137" s="368"/>
      <c r="G137" s="368"/>
      <c r="H137" s="368"/>
      <c r="I137" s="368"/>
      <c r="J137" s="368"/>
      <c r="K137" s="368"/>
      <c r="L137" s="368"/>
    </row>
    <row r="138" spans="2:12" s="367" customFormat="1" ht="15.75" hidden="1">
      <c r="B138" s="366"/>
      <c r="C138" s="366"/>
      <c r="D138" s="368"/>
      <c r="E138" s="368"/>
      <c r="F138" s="368"/>
      <c r="G138" s="368"/>
      <c r="H138" s="368"/>
      <c r="I138" s="368"/>
      <c r="J138" s="368"/>
      <c r="K138" s="368"/>
      <c r="L138" s="368"/>
    </row>
    <row r="139" spans="2:12" s="367" customFormat="1" ht="15" customHeight="1">
      <c r="B139" s="369">
        <f>B105+1</f>
        <v>10</v>
      </c>
      <c r="C139" s="369"/>
      <c r="D139" s="370" t="str">
        <f>"Share capital : Tk. "&amp;FIXED(J145,0)</f>
        <v>Share capital : Tk. 200,002,000</v>
      </c>
      <c r="E139" s="371"/>
      <c r="F139" s="371"/>
      <c r="G139" s="372"/>
      <c r="H139" s="372"/>
      <c r="I139" s="372"/>
      <c r="J139" s="372"/>
      <c r="K139" s="372"/>
      <c r="L139" s="373"/>
    </row>
    <row r="140" spans="2:12" s="367" customFormat="1" ht="7.5" customHeight="1" hidden="1">
      <c r="B140" s="366"/>
      <c r="C140" s="366"/>
      <c r="D140" s="374"/>
      <c r="E140" s="371"/>
      <c r="F140" s="371"/>
      <c r="G140" s="372"/>
      <c r="H140" s="372"/>
      <c r="I140" s="372"/>
      <c r="J140" s="372"/>
      <c r="K140" s="372"/>
      <c r="L140" s="373"/>
    </row>
    <row r="141" spans="2:12" s="367" customFormat="1" ht="16.5" thickBot="1">
      <c r="B141" s="369"/>
      <c r="C141" s="369"/>
      <c r="D141" s="375" t="s">
        <v>72</v>
      </c>
      <c r="E141" s="370"/>
      <c r="F141" s="370"/>
      <c r="G141" s="371"/>
      <c r="H141" s="376"/>
      <c r="I141" s="376"/>
      <c r="J141" s="377">
        <v>500000000</v>
      </c>
      <c r="K141" s="376"/>
      <c r="L141" s="377">
        <v>500000000</v>
      </c>
    </row>
    <row r="142" spans="2:12" s="367" customFormat="1" ht="16.5" customHeight="1" thickTop="1">
      <c r="B142" s="369"/>
      <c r="C142" s="369"/>
      <c r="D142" s="378" t="s">
        <v>189</v>
      </c>
      <c r="E142" s="371"/>
      <c r="F142" s="371"/>
      <c r="G142" s="371"/>
      <c r="H142" s="371"/>
      <c r="I142" s="371"/>
      <c r="J142" s="371"/>
      <c r="K142" s="371"/>
      <c r="L142" s="371"/>
    </row>
    <row r="143" spans="2:12" s="367" customFormat="1" ht="1.5" customHeight="1">
      <c r="B143" s="366"/>
      <c r="C143" s="366"/>
      <c r="D143" s="378"/>
      <c r="E143" s="371"/>
      <c r="F143" s="371"/>
      <c r="G143" s="371"/>
      <c r="H143" s="371"/>
      <c r="I143" s="371"/>
      <c r="J143" s="371"/>
      <c r="K143" s="371"/>
      <c r="L143" s="371"/>
    </row>
    <row r="144" spans="2:12" s="367" customFormat="1" ht="15.75">
      <c r="B144" s="366"/>
      <c r="C144" s="366"/>
      <c r="D144" s="375" t="s">
        <v>73</v>
      </c>
      <c r="E144" s="370"/>
      <c r="F144" s="370"/>
      <c r="G144" s="371"/>
      <c r="H144" s="371"/>
      <c r="I144" s="371"/>
      <c r="J144" s="371"/>
      <c r="K144" s="371"/>
      <c r="L144" s="371"/>
    </row>
    <row r="145" spans="2:12" s="367" customFormat="1" ht="16.5" thickBot="1">
      <c r="B145" s="366"/>
      <c r="C145" s="366"/>
      <c r="D145" s="371" t="s">
        <v>74</v>
      </c>
      <c r="E145" s="371"/>
      <c r="F145" s="371"/>
      <c r="G145" s="371"/>
      <c r="H145" s="376"/>
      <c r="I145" s="376"/>
      <c r="J145" s="377">
        <v>200002000</v>
      </c>
      <c r="K145" s="379"/>
      <c r="L145" s="377">
        <v>200002000</v>
      </c>
    </row>
    <row r="146" spans="2:12" s="367" customFormat="1" ht="16.5" thickTop="1">
      <c r="B146" s="366"/>
      <c r="C146" s="366"/>
      <c r="D146" s="371"/>
      <c r="E146" s="371"/>
      <c r="F146" s="371"/>
      <c r="G146" s="371"/>
      <c r="H146" s="376"/>
      <c r="I146" s="376"/>
      <c r="J146" s="380"/>
      <c r="K146" s="379"/>
      <c r="L146" s="380"/>
    </row>
    <row r="147" spans="2:12" s="367" customFormat="1" ht="15.75">
      <c r="B147" s="366"/>
      <c r="C147" s="366"/>
      <c r="D147" s="370" t="s">
        <v>156</v>
      </c>
      <c r="E147" s="370"/>
      <c r="F147" s="370"/>
      <c r="G147" s="371"/>
      <c r="H147" s="376"/>
      <c r="I147" s="376"/>
      <c r="J147" s="376"/>
      <c r="K147" s="376"/>
      <c r="L147" s="376"/>
    </row>
    <row r="148" spans="2:12" s="367" customFormat="1" ht="16.5" customHeight="1">
      <c r="B148" s="366"/>
      <c r="C148" s="366"/>
      <c r="D148" s="371"/>
      <c r="E148" s="372"/>
      <c r="F148" s="372"/>
      <c r="G148" s="371"/>
      <c r="H148" s="376"/>
      <c r="I148" s="376"/>
      <c r="J148" s="376"/>
      <c r="K148" s="376"/>
      <c r="L148" s="379"/>
    </row>
    <row r="149" spans="2:12" s="367" customFormat="1" ht="15.75">
      <c r="B149" s="366"/>
      <c r="C149" s="366"/>
      <c r="D149" s="787"/>
      <c r="E149" s="788"/>
      <c r="F149" s="751" t="s">
        <v>305</v>
      </c>
      <c r="G149" s="780"/>
      <c r="H149" s="780"/>
      <c r="I149" s="381"/>
      <c r="J149" s="751" t="s">
        <v>222</v>
      </c>
      <c r="K149" s="780"/>
      <c r="L149" s="752"/>
    </row>
    <row r="150" spans="2:12" s="367" customFormat="1" ht="16.5" customHeight="1">
      <c r="B150" s="366"/>
      <c r="C150" s="366"/>
      <c r="D150" s="789"/>
      <c r="E150" s="790"/>
      <c r="F150" s="787" t="s">
        <v>103</v>
      </c>
      <c r="G150" s="788"/>
      <c r="H150" s="382" t="s">
        <v>102</v>
      </c>
      <c r="I150" s="383"/>
      <c r="J150" s="384" t="s">
        <v>103</v>
      </c>
      <c r="K150" s="751" t="s">
        <v>102</v>
      </c>
      <c r="L150" s="752"/>
    </row>
    <row r="151" spans="2:14" s="390" customFormat="1" ht="15.75">
      <c r="B151" s="385"/>
      <c r="C151" s="385"/>
      <c r="D151" s="802" t="s">
        <v>85</v>
      </c>
      <c r="E151" s="803"/>
      <c r="F151" s="759">
        <v>7474444</v>
      </c>
      <c r="G151" s="760"/>
      <c r="H151" s="386">
        <v>37.38</v>
      </c>
      <c r="I151" s="386"/>
      <c r="J151" s="387">
        <v>9046300</v>
      </c>
      <c r="K151" s="793">
        <v>45.23</v>
      </c>
      <c r="L151" s="794"/>
      <c r="M151" s="388"/>
      <c r="N151" s="389"/>
    </row>
    <row r="152" spans="2:14" s="390" customFormat="1" ht="15.75">
      <c r="B152" s="385"/>
      <c r="C152" s="385"/>
      <c r="D152" s="391" t="s">
        <v>86</v>
      </c>
      <c r="E152" s="391"/>
      <c r="F152" s="762">
        <v>1000000</v>
      </c>
      <c r="G152" s="763"/>
      <c r="H152" s="392">
        <v>4.99</v>
      </c>
      <c r="I152" s="392"/>
      <c r="J152" s="393">
        <v>1000000</v>
      </c>
      <c r="K152" s="749">
        <v>4.99</v>
      </c>
      <c r="L152" s="750"/>
      <c r="M152" s="388"/>
      <c r="N152" s="389"/>
    </row>
    <row r="153" spans="2:14" s="390" customFormat="1" ht="15.75">
      <c r="B153" s="385"/>
      <c r="C153" s="385"/>
      <c r="D153" s="391" t="s">
        <v>87</v>
      </c>
      <c r="E153" s="391"/>
      <c r="F153" s="764">
        <v>2638192</v>
      </c>
      <c r="G153" s="765"/>
      <c r="H153" s="392">
        <v>13.19</v>
      </c>
      <c r="I153" s="392"/>
      <c r="J153" s="393">
        <v>2562200</v>
      </c>
      <c r="K153" s="749">
        <v>12.82</v>
      </c>
      <c r="L153" s="750"/>
      <c r="M153" s="394"/>
      <c r="N153" s="389"/>
    </row>
    <row r="154" spans="2:14" s="367" customFormat="1" ht="15.75">
      <c r="B154" s="395"/>
      <c r="C154" s="395"/>
      <c r="D154" s="391" t="s">
        <v>88</v>
      </c>
      <c r="E154" s="391"/>
      <c r="F154" s="785">
        <v>8887564</v>
      </c>
      <c r="G154" s="786"/>
      <c r="H154" s="396">
        <v>44.44</v>
      </c>
      <c r="I154" s="396"/>
      <c r="J154" s="397">
        <v>7391700</v>
      </c>
      <c r="K154" s="749">
        <v>36.96</v>
      </c>
      <c r="L154" s="750"/>
      <c r="M154" s="392"/>
      <c r="N154" s="398"/>
    </row>
    <row r="155" spans="2:14" s="367" customFormat="1" ht="15.75">
      <c r="B155" s="395"/>
      <c r="C155" s="395"/>
      <c r="D155" s="753" t="s">
        <v>104</v>
      </c>
      <c r="E155" s="754"/>
      <c r="F155" s="791">
        <f>SUM(F151:G154)</f>
        <v>20000200</v>
      </c>
      <c r="G155" s="792"/>
      <c r="H155" s="399">
        <f>SUM(H151:H154)</f>
        <v>100</v>
      </c>
      <c r="I155" s="400"/>
      <c r="J155" s="401">
        <f>SUM(J151:J154)</f>
        <v>20000200</v>
      </c>
      <c r="K155" s="402">
        <f>K151+K152+K153+K154</f>
        <v>100</v>
      </c>
      <c r="L155" s="400">
        <f>SUM(K151:L154)</f>
        <v>100</v>
      </c>
      <c r="M155" s="392"/>
      <c r="N155" s="398"/>
    </row>
    <row r="156" spans="2:14" s="367" customFormat="1" ht="15.75">
      <c r="B156" s="395"/>
      <c r="C156" s="395"/>
      <c r="D156" s="403"/>
      <c r="E156" s="403"/>
      <c r="F156" s="380"/>
      <c r="G156" s="380"/>
      <c r="H156" s="404"/>
      <c r="I156" s="404"/>
      <c r="J156" s="405"/>
      <c r="K156" s="380"/>
      <c r="L156" s="404"/>
      <c r="M156" s="392"/>
      <c r="N156" s="398"/>
    </row>
    <row r="157" spans="2:14" s="367" customFormat="1" ht="16.5" customHeight="1">
      <c r="B157" s="395"/>
      <c r="C157" s="395"/>
      <c r="D157" s="370" t="s">
        <v>157</v>
      </c>
      <c r="E157" s="370"/>
      <c r="F157" s="370"/>
      <c r="G157" s="370"/>
      <c r="H157" s="406"/>
      <c r="I157" s="406"/>
      <c r="J157" s="406"/>
      <c r="K157" s="406"/>
      <c r="L157" s="376"/>
      <c r="M157" s="407"/>
      <c r="N157" s="398"/>
    </row>
    <row r="158" spans="2:12" s="367" customFormat="1" ht="15.75">
      <c r="B158" s="366"/>
      <c r="C158" s="366"/>
      <c r="D158" s="817" t="s">
        <v>188</v>
      </c>
      <c r="E158" s="817"/>
      <c r="F158" s="817"/>
      <c r="G158" s="817"/>
      <c r="H158" s="817"/>
      <c r="I158" s="817"/>
      <c r="J158" s="817"/>
      <c r="K158" s="817"/>
      <c r="L158" s="817"/>
    </row>
    <row r="159" spans="2:12" s="367" customFormat="1" ht="16.5" customHeight="1">
      <c r="B159" s="366"/>
      <c r="C159" s="366"/>
      <c r="D159" s="817"/>
      <c r="E159" s="817"/>
      <c r="F159" s="817"/>
      <c r="G159" s="817"/>
      <c r="H159" s="817"/>
      <c r="I159" s="817"/>
      <c r="J159" s="817"/>
      <c r="K159" s="817"/>
      <c r="L159" s="817"/>
    </row>
    <row r="160" spans="2:12" s="367" customFormat="1" ht="15.75" customHeight="1">
      <c r="B160" s="366"/>
      <c r="C160" s="366"/>
      <c r="D160" s="817"/>
      <c r="E160" s="817"/>
      <c r="F160" s="817"/>
      <c r="G160" s="817"/>
      <c r="H160" s="817"/>
      <c r="I160" s="817"/>
      <c r="J160" s="817"/>
      <c r="K160" s="817"/>
      <c r="L160" s="817"/>
    </row>
    <row r="161" spans="2:12" s="367" customFormat="1" ht="9.75" customHeight="1">
      <c r="B161" s="366"/>
      <c r="C161" s="366"/>
      <c r="D161" s="408"/>
      <c r="E161" s="408"/>
      <c r="F161" s="408"/>
      <c r="G161" s="408"/>
      <c r="H161" s="408"/>
      <c r="I161" s="408"/>
      <c r="J161" s="408"/>
      <c r="K161" s="408"/>
      <c r="L161" s="408"/>
    </row>
    <row r="162" spans="2:12" s="367" customFormat="1" ht="15.75">
      <c r="B162" s="366"/>
      <c r="C162" s="366"/>
      <c r="D162" s="781" t="s">
        <v>105</v>
      </c>
      <c r="E162" s="782"/>
      <c r="F162" s="751" t="s">
        <v>154</v>
      </c>
      <c r="G162" s="752"/>
      <c r="H162" s="751" t="s">
        <v>155</v>
      </c>
      <c r="I162" s="780"/>
      <c r="J162" s="752"/>
      <c r="K162" s="409"/>
      <c r="L162" s="381" t="s">
        <v>75</v>
      </c>
    </row>
    <row r="163" spans="2:12" s="367" customFormat="1" ht="16.5" customHeight="1">
      <c r="B163" s="366"/>
      <c r="C163" s="366"/>
      <c r="D163" s="783"/>
      <c r="E163" s="784"/>
      <c r="F163" s="751" t="s">
        <v>323</v>
      </c>
      <c r="G163" s="752"/>
      <c r="H163" s="751" t="s">
        <v>305</v>
      </c>
      <c r="I163" s="780"/>
      <c r="J163" s="752"/>
      <c r="K163" s="410"/>
      <c r="L163" s="383" t="s">
        <v>323</v>
      </c>
    </row>
    <row r="164" spans="2:21" s="367" customFormat="1" ht="15.75">
      <c r="B164" s="366"/>
      <c r="C164" s="366"/>
      <c r="D164" s="818" t="s">
        <v>76</v>
      </c>
      <c r="E164" s="819"/>
      <c r="F164" s="749">
        <v>3996</v>
      </c>
      <c r="G164" s="761"/>
      <c r="H164" s="776">
        <v>1598417</v>
      </c>
      <c r="I164" s="777"/>
      <c r="J164" s="778"/>
      <c r="K164" s="379"/>
      <c r="L164" s="411">
        <v>8</v>
      </c>
      <c r="M164" s="805"/>
      <c r="N164" s="805"/>
      <c r="O164" s="805"/>
      <c r="P164" s="805"/>
      <c r="Q164" s="805"/>
      <c r="R164" s="805"/>
      <c r="S164" s="407"/>
      <c r="T164" s="407"/>
      <c r="U164" s="398"/>
    </row>
    <row r="165" spans="2:21" s="367" customFormat="1" ht="15.75">
      <c r="B165" s="366"/>
      <c r="C165" s="366"/>
      <c r="D165" s="749" t="s">
        <v>77</v>
      </c>
      <c r="E165" s="750" t="s">
        <v>77</v>
      </c>
      <c r="F165" s="749">
        <v>1702</v>
      </c>
      <c r="G165" s="761"/>
      <c r="H165" s="767">
        <v>1276569</v>
      </c>
      <c r="I165" s="766"/>
      <c r="J165" s="768"/>
      <c r="K165" s="379"/>
      <c r="L165" s="412">
        <v>6.39</v>
      </c>
      <c r="M165" s="738"/>
      <c r="N165" s="738"/>
      <c r="O165" s="738"/>
      <c r="P165" s="738"/>
      <c r="Q165" s="805"/>
      <c r="R165" s="805"/>
      <c r="S165" s="407"/>
      <c r="T165" s="413"/>
      <c r="U165" s="398"/>
    </row>
    <row r="166" spans="2:21" s="367" customFormat="1" ht="15" customHeight="1">
      <c r="B166" s="366"/>
      <c r="C166" s="366"/>
      <c r="D166" s="749" t="s">
        <v>78</v>
      </c>
      <c r="E166" s="750" t="s">
        <v>78</v>
      </c>
      <c r="F166" s="749">
        <v>601</v>
      </c>
      <c r="G166" s="761"/>
      <c r="H166" s="799">
        <v>1201042</v>
      </c>
      <c r="I166" s="800"/>
      <c r="J166" s="801"/>
      <c r="K166" s="379"/>
      <c r="L166" s="412">
        <v>6</v>
      </c>
      <c r="M166" s="766"/>
      <c r="N166" s="766"/>
      <c r="O166" s="766"/>
      <c r="P166" s="766"/>
      <c r="Q166" s="414"/>
      <c r="R166" s="392"/>
      <c r="S166" s="407"/>
      <c r="T166" s="415"/>
      <c r="U166" s="398"/>
    </row>
    <row r="167" spans="2:21" s="367" customFormat="1" ht="15" customHeight="1">
      <c r="B167" s="366"/>
      <c r="C167" s="366"/>
      <c r="D167" s="749" t="s">
        <v>79</v>
      </c>
      <c r="E167" s="750" t="s">
        <v>79</v>
      </c>
      <c r="F167" s="749">
        <v>776</v>
      </c>
      <c r="G167" s="779"/>
      <c r="H167" s="796">
        <v>3149589</v>
      </c>
      <c r="I167" s="797"/>
      <c r="J167" s="798"/>
      <c r="K167" s="379"/>
      <c r="L167" s="412">
        <v>15.75</v>
      </c>
      <c r="M167" s="766"/>
      <c r="N167" s="766"/>
      <c r="O167" s="766"/>
      <c r="P167" s="766"/>
      <c r="Q167" s="416"/>
      <c r="R167" s="392"/>
      <c r="S167" s="407"/>
      <c r="T167" s="415"/>
      <c r="U167" s="398"/>
    </row>
    <row r="168" spans="2:21" s="367" customFormat="1" ht="15" customHeight="1">
      <c r="B168" s="366"/>
      <c r="C168" s="366"/>
      <c r="D168" s="749" t="s">
        <v>80</v>
      </c>
      <c r="E168" s="750" t="s">
        <v>80</v>
      </c>
      <c r="F168" s="749">
        <v>179</v>
      </c>
      <c r="G168" s="779"/>
      <c r="H168" s="796">
        <v>2360283</v>
      </c>
      <c r="I168" s="797"/>
      <c r="J168" s="798"/>
      <c r="K168" s="379"/>
      <c r="L168" s="412">
        <v>11.81</v>
      </c>
      <c r="M168" s="766"/>
      <c r="N168" s="766"/>
      <c r="O168" s="766"/>
      <c r="P168" s="766"/>
      <c r="Q168" s="416"/>
      <c r="R168" s="394"/>
      <c r="S168" s="407"/>
      <c r="T168" s="415"/>
      <c r="U168" s="398"/>
    </row>
    <row r="169" spans="2:21" s="367" customFormat="1" ht="15" customHeight="1">
      <c r="B169" s="366"/>
      <c r="C169" s="366"/>
      <c r="D169" s="749" t="s">
        <v>81</v>
      </c>
      <c r="E169" s="750" t="s">
        <v>81</v>
      </c>
      <c r="F169" s="749" t="s">
        <v>471</v>
      </c>
      <c r="G169" s="750"/>
      <c r="H169" s="767">
        <v>0</v>
      </c>
      <c r="I169" s="766"/>
      <c r="J169" s="768"/>
      <c r="K169" s="379"/>
      <c r="L169" s="412">
        <v>0</v>
      </c>
      <c r="M169" s="766"/>
      <c r="N169" s="766"/>
      <c r="O169" s="766"/>
      <c r="P169" s="766"/>
      <c r="Q169" s="416"/>
      <c r="R169" s="394"/>
      <c r="S169" s="407"/>
      <c r="T169" s="415"/>
      <c r="U169" s="398"/>
    </row>
    <row r="170" spans="2:21" s="367" customFormat="1" ht="15" customHeight="1">
      <c r="B170" s="366"/>
      <c r="C170" s="366"/>
      <c r="D170" s="749" t="s">
        <v>82</v>
      </c>
      <c r="E170" s="750" t="s">
        <v>82</v>
      </c>
      <c r="F170" s="749">
        <v>1</v>
      </c>
      <c r="G170" s="750"/>
      <c r="H170" s="767">
        <v>368000</v>
      </c>
      <c r="I170" s="766"/>
      <c r="J170" s="768"/>
      <c r="K170" s="379"/>
      <c r="L170" s="412">
        <v>1.83</v>
      </c>
      <c r="M170" s="766"/>
      <c r="N170" s="766"/>
      <c r="O170" s="766"/>
      <c r="P170" s="766"/>
      <c r="Q170" s="416"/>
      <c r="R170" s="394"/>
      <c r="S170" s="407"/>
      <c r="T170" s="417"/>
      <c r="U170" s="398"/>
    </row>
    <row r="171" spans="2:21" s="367" customFormat="1" ht="15" customHeight="1">
      <c r="B171" s="366"/>
      <c r="C171" s="366"/>
      <c r="D171" s="749" t="s">
        <v>83</v>
      </c>
      <c r="E171" s="750" t="s">
        <v>83</v>
      </c>
      <c r="F171" s="749">
        <v>1</v>
      </c>
      <c r="G171" s="750"/>
      <c r="H171" s="767">
        <v>1000000</v>
      </c>
      <c r="I171" s="766"/>
      <c r="J171" s="768"/>
      <c r="K171" s="379"/>
      <c r="L171" s="412">
        <v>4.99</v>
      </c>
      <c r="M171" s="766"/>
      <c r="N171" s="766"/>
      <c r="O171" s="766"/>
      <c r="P171" s="766"/>
      <c r="Q171" s="418"/>
      <c r="R171" s="394"/>
      <c r="S171" s="407"/>
      <c r="T171" s="415"/>
      <c r="U171" s="398"/>
    </row>
    <row r="172" spans="2:21" s="367" customFormat="1" ht="15" customHeight="1">
      <c r="B172" s="366"/>
      <c r="C172" s="366"/>
      <c r="D172" s="747" t="s">
        <v>84</v>
      </c>
      <c r="E172" s="748" t="s">
        <v>84</v>
      </c>
      <c r="F172" s="747">
        <v>6</v>
      </c>
      <c r="G172" s="748"/>
      <c r="H172" s="772">
        <v>9046300</v>
      </c>
      <c r="I172" s="773"/>
      <c r="J172" s="774"/>
      <c r="K172" s="419"/>
      <c r="L172" s="420">
        <v>45.23</v>
      </c>
      <c r="M172" s="766"/>
      <c r="N172" s="766"/>
      <c r="O172" s="766"/>
      <c r="P172" s="766"/>
      <c r="Q172" s="416"/>
      <c r="R172" s="392"/>
      <c r="S172" s="407"/>
      <c r="T172" s="415"/>
      <c r="U172" s="398"/>
    </row>
    <row r="173" spans="2:21" s="367" customFormat="1" ht="15" customHeight="1">
      <c r="B173" s="366"/>
      <c r="C173" s="366"/>
      <c r="D173" s="753" t="s">
        <v>104</v>
      </c>
      <c r="E173" s="754"/>
      <c r="F173" s="751">
        <v>7262</v>
      </c>
      <c r="G173" s="752"/>
      <c r="H173" s="769">
        <f>SUM(H164:J172)</f>
        <v>20000200</v>
      </c>
      <c r="I173" s="770"/>
      <c r="J173" s="771"/>
      <c r="K173" s="402"/>
      <c r="L173" s="421">
        <f>SUM(L164:L172)</f>
        <v>100</v>
      </c>
      <c r="M173" s="766"/>
      <c r="N173" s="766"/>
      <c r="O173" s="766"/>
      <c r="P173" s="766"/>
      <c r="Q173" s="416"/>
      <c r="R173" s="392"/>
      <c r="S173" s="407"/>
      <c r="T173" s="415"/>
      <c r="U173" s="398"/>
    </row>
    <row r="174" spans="2:21" s="367" customFormat="1" ht="15" customHeight="1">
      <c r="B174" s="366"/>
      <c r="C174" s="366"/>
      <c r="D174" s="422"/>
      <c r="E174" s="422"/>
      <c r="F174" s="388"/>
      <c r="G174" s="388"/>
      <c r="H174" s="405"/>
      <c r="I174" s="405"/>
      <c r="J174" s="405"/>
      <c r="K174" s="380"/>
      <c r="L174" s="380"/>
      <c r="M174" s="766"/>
      <c r="N174" s="766"/>
      <c r="O174" s="766"/>
      <c r="P174" s="766"/>
      <c r="Q174" s="416"/>
      <c r="R174" s="392"/>
      <c r="S174" s="407"/>
      <c r="T174" s="407"/>
      <c r="U174" s="398"/>
    </row>
    <row r="175" spans="2:21" s="367" customFormat="1" ht="15" customHeight="1">
      <c r="B175" s="366"/>
      <c r="C175" s="366"/>
      <c r="D175" s="742" t="s">
        <v>440</v>
      </c>
      <c r="E175" s="742"/>
      <c r="F175" s="742"/>
      <c r="G175" s="742"/>
      <c r="H175" s="742"/>
      <c r="I175" s="742"/>
      <c r="J175" s="742"/>
      <c r="K175" s="742"/>
      <c r="L175" s="742"/>
      <c r="M175" s="423"/>
      <c r="N175" s="423"/>
      <c r="O175" s="423"/>
      <c r="P175" s="423"/>
      <c r="Q175" s="416"/>
      <c r="R175" s="392"/>
      <c r="S175" s="407"/>
      <c r="T175" s="407"/>
      <c r="U175" s="398"/>
    </row>
    <row r="176" spans="2:21" s="367" customFormat="1" ht="15" customHeight="1">
      <c r="B176" s="366"/>
      <c r="C176" s="366"/>
      <c r="D176" s="742"/>
      <c r="E176" s="742"/>
      <c r="F176" s="742"/>
      <c r="G176" s="742"/>
      <c r="H176" s="742"/>
      <c r="I176" s="742"/>
      <c r="J176" s="742"/>
      <c r="K176" s="742"/>
      <c r="L176" s="742"/>
      <c r="M176" s="423"/>
      <c r="N176" s="423"/>
      <c r="O176" s="423"/>
      <c r="P176" s="423"/>
      <c r="Q176" s="416"/>
      <c r="R176" s="392"/>
      <c r="S176" s="407"/>
      <c r="T176" s="407"/>
      <c r="U176" s="398"/>
    </row>
    <row r="177" spans="2:21" s="367" customFormat="1" ht="15" customHeight="1">
      <c r="B177" s="366"/>
      <c r="C177" s="366"/>
      <c r="D177" s="742"/>
      <c r="E177" s="742"/>
      <c r="F177" s="742"/>
      <c r="G177" s="742"/>
      <c r="H177" s="742"/>
      <c r="I177" s="742"/>
      <c r="J177" s="742"/>
      <c r="K177" s="742"/>
      <c r="L177" s="742"/>
      <c r="M177" s="423"/>
      <c r="N177" s="423"/>
      <c r="O177" s="423"/>
      <c r="P177" s="423"/>
      <c r="Q177" s="416"/>
      <c r="R177" s="392"/>
      <c r="S177" s="407"/>
      <c r="T177" s="407"/>
      <c r="U177" s="398"/>
    </row>
    <row r="178" spans="2:21" s="367" customFormat="1" ht="15" customHeight="1">
      <c r="B178" s="366"/>
      <c r="C178" s="366"/>
      <c r="D178" s="422"/>
      <c r="E178" s="422"/>
      <c r="F178" s="388"/>
      <c r="G178" s="388"/>
      <c r="H178" s="405"/>
      <c r="I178" s="405"/>
      <c r="J178" s="405"/>
      <c r="K178" s="380"/>
      <c r="L178" s="380"/>
      <c r="M178" s="423"/>
      <c r="N178" s="423"/>
      <c r="O178" s="423"/>
      <c r="P178" s="423"/>
      <c r="Q178" s="416"/>
      <c r="R178" s="392"/>
      <c r="S178" s="407"/>
      <c r="T178" s="407"/>
      <c r="U178" s="398"/>
    </row>
    <row r="179" spans="2:14" s="367" customFormat="1" ht="16.5" customHeight="1">
      <c r="B179" s="366">
        <v>11</v>
      </c>
      <c r="C179" s="366"/>
      <c r="D179" s="424" t="str">
        <f>"Retained Earnings : Tk. "&amp;FIXED(J188,0)</f>
        <v>Retained Earnings : Tk. -9,499,999</v>
      </c>
      <c r="E179" s="425"/>
      <c r="F179" s="426"/>
      <c r="G179" s="427"/>
      <c r="H179" s="426"/>
      <c r="I179" s="426"/>
      <c r="J179" s="426"/>
      <c r="K179" s="426"/>
      <c r="L179" s="427"/>
      <c r="M179" s="428"/>
      <c r="N179" s="428"/>
    </row>
    <row r="180" spans="2:14" s="367" customFormat="1" ht="16.5" customHeight="1">
      <c r="B180" s="366"/>
      <c r="C180" s="366"/>
      <c r="D180" s="736" t="s">
        <v>416</v>
      </c>
      <c r="E180" s="736"/>
      <c r="F180" s="736"/>
      <c r="G180" s="736"/>
      <c r="H180" s="736"/>
      <c r="I180" s="426"/>
      <c r="J180" s="426"/>
      <c r="K180" s="426"/>
      <c r="L180" s="427"/>
      <c r="M180" s="428"/>
      <c r="N180" s="428"/>
    </row>
    <row r="181" spans="2:14" s="367" customFormat="1" ht="9" customHeight="1">
      <c r="B181" s="366"/>
      <c r="C181" s="366"/>
      <c r="D181" s="429"/>
      <c r="E181" s="429"/>
      <c r="F181" s="429"/>
      <c r="G181" s="429"/>
      <c r="H181" s="429"/>
      <c r="I181" s="426"/>
      <c r="J181" s="426"/>
      <c r="K181" s="426"/>
      <c r="L181" s="427"/>
      <c r="M181" s="428"/>
      <c r="N181" s="428"/>
    </row>
    <row r="182" spans="2:14" ht="18.75" customHeight="1">
      <c r="B182" s="335"/>
      <c r="C182" s="335"/>
      <c r="D182" s="430" t="s">
        <v>132</v>
      </c>
      <c r="E182" s="431"/>
      <c r="F182" s="426"/>
      <c r="G182" s="432"/>
      <c r="H182" s="426"/>
      <c r="I182" s="426"/>
      <c r="J182" s="425">
        <f>L188</f>
        <v>-14112873</v>
      </c>
      <c r="K182" s="426"/>
      <c r="L182" s="425">
        <v>-8523415</v>
      </c>
      <c r="M182" s="428"/>
      <c r="N182" s="433"/>
    </row>
    <row r="183" spans="2:12" ht="16.5" customHeight="1">
      <c r="B183" s="434"/>
      <c r="C183" s="591"/>
      <c r="D183" s="430" t="s">
        <v>330</v>
      </c>
      <c r="E183" s="431"/>
      <c r="F183" s="426"/>
      <c r="G183" s="427"/>
      <c r="H183" s="426"/>
      <c r="I183" s="426"/>
      <c r="J183" s="425">
        <f>'IS'!I35</f>
        <v>5789770.8719999995</v>
      </c>
      <c r="K183" s="426"/>
      <c r="L183" s="425">
        <v>1391201</v>
      </c>
    </row>
    <row r="184" spans="2:12" ht="16.5" customHeight="1">
      <c r="B184" s="434"/>
      <c r="C184" s="591"/>
      <c r="D184" s="430" t="s">
        <v>215</v>
      </c>
      <c r="E184" s="431"/>
      <c r="F184" s="426"/>
      <c r="G184" s="427"/>
      <c r="H184" s="426"/>
      <c r="I184" s="426"/>
      <c r="J184" s="425">
        <v>-1095390</v>
      </c>
      <c r="K184" s="426"/>
      <c r="L184" s="425">
        <v>0</v>
      </c>
    </row>
    <row r="185" spans="2:12" ht="16.5" customHeight="1">
      <c r="B185" s="434"/>
      <c r="C185" s="591"/>
      <c r="D185" s="430" t="s">
        <v>353</v>
      </c>
      <c r="E185" s="431"/>
      <c r="F185" s="426"/>
      <c r="G185" s="427"/>
      <c r="H185" s="426"/>
      <c r="I185" s="426"/>
      <c r="J185" s="425">
        <v>10879</v>
      </c>
      <c r="K185" s="426"/>
      <c r="L185" s="425">
        <v>0</v>
      </c>
    </row>
    <row r="186" spans="2:12" ht="16.5" customHeight="1">
      <c r="B186" s="434"/>
      <c r="C186" s="591"/>
      <c r="D186" s="430" t="s">
        <v>395</v>
      </c>
      <c r="E186" s="431"/>
      <c r="F186" s="426"/>
      <c r="G186" s="427"/>
      <c r="H186" s="426"/>
      <c r="I186" s="426"/>
      <c r="J186" s="425">
        <v>-92386</v>
      </c>
      <c r="K186" s="426"/>
      <c r="L186" s="425">
        <v>0</v>
      </c>
    </row>
    <row r="187" spans="2:12" ht="16.5" customHeight="1">
      <c r="B187" s="434"/>
      <c r="C187" s="591"/>
      <c r="D187" s="430" t="s">
        <v>341</v>
      </c>
      <c r="E187" s="431"/>
      <c r="F187" s="426"/>
      <c r="G187" s="427"/>
      <c r="H187" s="426"/>
      <c r="I187" s="426"/>
      <c r="J187" s="435">
        <v>0</v>
      </c>
      <c r="K187" s="426"/>
      <c r="L187" s="435">
        <v>-6980659</v>
      </c>
    </row>
    <row r="188" spans="2:12" ht="16.5" thickBot="1">
      <c r="B188" s="434"/>
      <c r="C188" s="591"/>
      <c r="D188" s="740" t="s">
        <v>153</v>
      </c>
      <c r="E188" s="740"/>
      <c r="F188" s="740"/>
      <c r="G188" s="740"/>
      <c r="H188" s="426"/>
      <c r="I188" s="426"/>
      <c r="J188" s="673">
        <f>SUM(J182:J187)</f>
        <v>-9499999.128</v>
      </c>
      <c r="K188" s="674"/>
      <c r="L188" s="673">
        <f>SUM(L182:L187)</f>
        <v>-14112873</v>
      </c>
    </row>
    <row r="189" spans="2:12" ht="16.5" thickTop="1">
      <c r="B189" s="434"/>
      <c r="C189" s="591"/>
      <c r="D189" s="341"/>
      <c r="E189" s="341"/>
      <c r="F189" s="341"/>
      <c r="G189" s="341"/>
      <c r="H189" s="426"/>
      <c r="I189" s="426"/>
      <c r="J189" s="432"/>
      <c r="K189" s="426"/>
      <c r="L189" s="432"/>
    </row>
    <row r="190" spans="2:12" ht="15.75">
      <c r="B190" s="434"/>
      <c r="C190" s="591"/>
      <c r="D190" s="755" t="s">
        <v>450</v>
      </c>
      <c r="E190" s="755"/>
      <c r="F190" s="755"/>
      <c r="G190" s="755"/>
      <c r="H190" s="755"/>
      <c r="I190" s="755"/>
      <c r="J190" s="755"/>
      <c r="K190" s="755"/>
      <c r="L190" s="755"/>
    </row>
    <row r="191" spans="2:12" ht="15.75">
      <c r="B191" s="434"/>
      <c r="C191" s="591"/>
      <c r="D191" s="755"/>
      <c r="E191" s="755"/>
      <c r="F191" s="755"/>
      <c r="G191" s="755"/>
      <c r="H191" s="755"/>
      <c r="I191" s="755"/>
      <c r="J191" s="755"/>
      <c r="K191" s="755"/>
      <c r="L191" s="755"/>
    </row>
    <row r="192" spans="2:12" ht="15.75">
      <c r="B192" s="434"/>
      <c r="C192" s="591"/>
      <c r="D192" s="755"/>
      <c r="E192" s="755"/>
      <c r="F192" s="755"/>
      <c r="G192" s="755"/>
      <c r="H192" s="755"/>
      <c r="I192" s="755"/>
      <c r="J192" s="755"/>
      <c r="K192" s="755"/>
      <c r="L192" s="755"/>
    </row>
    <row r="193" spans="2:12" ht="15.75" hidden="1">
      <c r="B193" s="434"/>
      <c r="C193" s="591"/>
      <c r="D193" s="755"/>
      <c r="E193" s="755"/>
      <c r="F193" s="755"/>
      <c r="G193" s="755"/>
      <c r="H193" s="755"/>
      <c r="I193" s="755"/>
      <c r="J193" s="755"/>
      <c r="K193" s="755"/>
      <c r="L193" s="755"/>
    </row>
    <row r="194" spans="2:12" ht="15.75">
      <c r="B194" s="591"/>
      <c r="C194" s="591"/>
      <c r="D194" s="587"/>
      <c r="E194" s="587"/>
      <c r="F194" s="587"/>
      <c r="G194" s="587"/>
      <c r="H194" s="587"/>
      <c r="I194" s="587"/>
      <c r="J194" s="587"/>
      <c r="K194" s="587"/>
      <c r="L194" s="587"/>
    </row>
    <row r="195" spans="2:12" ht="3.75" customHeight="1">
      <c r="B195" s="591"/>
      <c r="C195" s="591"/>
      <c r="D195" s="587"/>
      <c r="E195" s="587"/>
      <c r="F195" s="587"/>
      <c r="G195" s="587"/>
      <c r="H195" s="587"/>
      <c r="I195" s="587"/>
      <c r="J195" s="587"/>
      <c r="K195" s="587"/>
      <c r="L195" s="587"/>
    </row>
    <row r="196" spans="2:12" ht="15.75" hidden="1">
      <c r="B196" s="434"/>
      <c r="C196" s="591"/>
      <c r="D196" s="341"/>
      <c r="E196" s="341"/>
      <c r="F196" s="341"/>
      <c r="G196" s="341"/>
      <c r="H196" s="426"/>
      <c r="I196" s="426"/>
      <c r="J196" s="432"/>
      <c r="K196" s="426"/>
      <c r="L196" s="432"/>
    </row>
    <row r="197" spans="2:12" ht="15.75" hidden="1">
      <c r="B197" s="434"/>
      <c r="C197" s="591"/>
      <c r="D197" s="341"/>
      <c r="E197" s="341"/>
      <c r="F197" s="341"/>
      <c r="G197" s="341"/>
      <c r="H197" s="426"/>
      <c r="I197" s="426"/>
      <c r="J197" s="743" t="s">
        <v>419</v>
      </c>
      <c r="K197" s="744"/>
      <c r="L197" s="745"/>
    </row>
    <row r="198" spans="2:12" ht="15.75" hidden="1">
      <c r="B198" s="434"/>
      <c r="C198" s="591"/>
      <c r="D198" s="341"/>
      <c r="E198" s="341"/>
      <c r="F198" s="341"/>
      <c r="G198" s="341"/>
      <c r="H198" s="426"/>
      <c r="I198" s="426"/>
      <c r="J198" s="313">
        <v>44742</v>
      </c>
      <c r="K198" s="314"/>
      <c r="L198" s="313">
        <v>44377</v>
      </c>
    </row>
    <row r="199" spans="2:12" ht="15.75">
      <c r="B199" s="369">
        <v>12</v>
      </c>
      <c r="C199" s="369"/>
      <c r="D199" s="341" t="str">
        <f>"Deferred Tax  :   Asset / (Liability ) Tk. "&amp;FIXED(J213,0)</f>
        <v>Deferred Tax  :   Asset / (Liability ) Tk. -688,386</v>
      </c>
      <c r="E199" s="341"/>
      <c r="F199" s="341"/>
      <c r="G199" s="341"/>
      <c r="H199" s="426"/>
      <c r="I199" s="426"/>
      <c r="J199" s="432"/>
      <c r="K199" s="426"/>
      <c r="L199" s="432"/>
    </row>
    <row r="200" spans="2:12" ht="15.75">
      <c r="B200" s="369"/>
      <c r="C200" s="369"/>
      <c r="D200" s="736" t="s">
        <v>416</v>
      </c>
      <c r="E200" s="736"/>
      <c r="F200" s="736"/>
      <c r="G200" s="736"/>
      <c r="H200" s="736"/>
      <c r="I200" s="426"/>
      <c r="J200" s="432"/>
      <c r="K200" s="426"/>
      <c r="L200" s="432"/>
    </row>
    <row r="201" spans="2:12" ht="6.75" customHeight="1">
      <c r="B201" s="369"/>
      <c r="C201" s="369"/>
      <c r="D201" s="341"/>
      <c r="E201" s="341"/>
      <c r="F201" s="341"/>
      <c r="G201" s="341"/>
      <c r="H201" s="426"/>
      <c r="I201" s="426"/>
      <c r="J201" s="432"/>
      <c r="K201" s="426"/>
      <c r="L201" s="432"/>
    </row>
    <row r="202" spans="2:12" ht="15.75">
      <c r="B202" s="434"/>
      <c r="C202" s="591"/>
      <c r="D202" s="341" t="s">
        <v>197</v>
      </c>
      <c r="E202" s="341"/>
      <c r="F202" s="341"/>
      <c r="G202" s="341"/>
      <c r="H202" s="426"/>
      <c r="I202" s="426"/>
      <c r="J202" s="432"/>
      <c r="K202" s="426"/>
      <c r="L202" s="432"/>
    </row>
    <row r="203" spans="2:12" ht="15.75">
      <c r="B203" s="434"/>
      <c r="C203" s="591"/>
      <c r="D203" s="336" t="s">
        <v>135</v>
      </c>
      <c r="E203" s="341"/>
      <c r="F203" s="341"/>
      <c r="G203" s="341"/>
      <c r="H203" s="426"/>
      <c r="I203" s="426"/>
      <c r="J203" s="675">
        <v>212430602</v>
      </c>
      <c r="K203" s="674"/>
      <c r="L203" s="675">
        <v>392405</v>
      </c>
    </row>
    <row r="204" spans="2:12" ht="6.75" customHeight="1" hidden="1">
      <c r="B204" s="434"/>
      <c r="C204" s="591"/>
      <c r="D204" s="336"/>
      <c r="E204" s="341"/>
      <c r="F204" s="341"/>
      <c r="G204" s="341"/>
      <c r="H204" s="426"/>
      <c r="I204" s="426"/>
      <c r="J204" s="676"/>
      <c r="K204" s="674"/>
      <c r="L204" s="677"/>
    </row>
    <row r="205" spans="2:12" ht="15.75">
      <c r="B205" s="434"/>
      <c r="C205" s="591"/>
      <c r="D205" s="341"/>
      <c r="E205" s="341"/>
      <c r="F205" s="341"/>
      <c r="G205" s="341"/>
      <c r="H205" s="426"/>
      <c r="I205" s="426"/>
      <c r="J205" s="677">
        <f>SUM(J203:J204)</f>
        <v>212430602</v>
      </c>
      <c r="K205" s="674"/>
      <c r="L205" s="677">
        <f>SUM(L203:L204)</f>
        <v>392405</v>
      </c>
    </row>
    <row r="206" spans="2:12" ht="15.75">
      <c r="B206" s="434"/>
      <c r="C206" s="591"/>
      <c r="D206" s="341" t="s">
        <v>198</v>
      </c>
      <c r="E206" s="341"/>
      <c r="F206" s="341"/>
      <c r="G206" s="341"/>
      <c r="H206" s="426"/>
      <c r="I206" s="426"/>
      <c r="J206" s="677"/>
      <c r="K206" s="674"/>
      <c r="L206" s="677"/>
    </row>
    <row r="207" spans="2:12" ht="15.75">
      <c r="B207" s="434"/>
      <c r="C207" s="591"/>
      <c r="D207" s="336" t="s">
        <v>135</v>
      </c>
      <c r="E207" s="341"/>
      <c r="F207" s="341"/>
      <c r="G207" s="341"/>
      <c r="H207" s="426"/>
      <c r="I207" s="426"/>
      <c r="J207" s="675">
        <v>208988671</v>
      </c>
      <c r="K207" s="674"/>
      <c r="L207" s="675">
        <v>603183</v>
      </c>
    </row>
    <row r="208" spans="2:12" ht="6.75" customHeight="1">
      <c r="B208" s="434"/>
      <c r="C208" s="591"/>
      <c r="D208" s="336"/>
      <c r="E208" s="341"/>
      <c r="F208" s="341"/>
      <c r="G208" s="341"/>
      <c r="H208" s="426"/>
      <c r="I208" s="426"/>
      <c r="J208" s="676">
        <v>0</v>
      </c>
      <c r="K208" s="674"/>
      <c r="L208" s="677">
        <v>0</v>
      </c>
    </row>
    <row r="209" spans="2:12" ht="15.75">
      <c r="B209" s="438"/>
      <c r="C209" s="438"/>
      <c r="D209" s="439"/>
      <c r="E209" s="439"/>
      <c r="F209" s="439"/>
      <c r="G209" s="439"/>
      <c r="H209" s="426"/>
      <c r="I209" s="426"/>
      <c r="J209" s="677">
        <f>SUM(J207:J208)</f>
        <v>208988671</v>
      </c>
      <c r="K209" s="674"/>
      <c r="L209" s="677">
        <f>SUM(L207:L208)</f>
        <v>603183</v>
      </c>
    </row>
    <row r="210" spans="2:12" ht="12" customHeight="1" hidden="1">
      <c r="B210" s="438"/>
      <c r="C210" s="438"/>
      <c r="D210" s="439"/>
      <c r="E210" s="439"/>
      <c r="F210" s="439"/>
      <c r="G210" s="439"/>
      <c r="H210" s="426"/>
      <c r="I210" s="426"/>
      <c r="J210" s="676"/>
      <c r="K210" s="674"/>
      <c r="L210" s="678"/>
    </row>
    <row r="211" spans="2:12" ht="15.75">
      <c r="B211" s="438"/>
      <c r="C211" s="438"/>
      <c r="D211" s="440" t="s">
        <v>199</v>
      </c>
      <c r="E211" s="439"/>
      <c r="F211" s="439"/>
      <c r="G211" s="439"/>
      <c r="H211" s="426"/>
      <c r="I211" s="426"/>
      <c r="J211" s="676">
        <f>J209-J205</f>
        <v>-3441931</v>
      </c>
      <c r="K211" s="674"/>
      <c r="L211" s="676">
        <f>L209-L205</f>
        <v>210778</v>
      </c>
    </row>
    <row r="212" spans="2:12" ht="9.75" customHeight="1" hidden="1">
      <c r="B212" s="438"/>
      <c r="C212" s="438"/>
      <c r="D212" s="440"/>
      <c r="E212" s="439"/>
      <c r="F212" s="439"/>
      <c r="G212" s="439"/>
      <c r="H212" s="426"/>
      <c r="I212" s="426"/>
      <c r="J212" s="676"/>
      <c r="K212" s="674"/>
      <c r="L212" s="676"/>
    </row>
    <row r="213" spans="2:12" ht="16.5" thickBot="1">
      <c r="B213" s="438"/>
      <c r="C213" s="438"/>
      <c r="D213" s="439" t="s">
        <v>324</v>
      </c>
      <c r="E213" s="439"/>
      <c r="F213" s="439"/>
      <c r="G213" s="439"/>
      <c r="H213" s="426"/>
      <c r="I213" s="426"/>
      <c r="J213" s="673">
        <f>J211*20%</f>
        <v>-688386.2000000001</v>
      </c>
      <c r="K213" s="674"/>
      <c r="L213" s="673">
        <f>L211*22.5%</f>
        <v>47425.05</v>
      </c>
    </row>
    <row r="214" spans="2:12" ht="16.5" thickTop="1">
      <c r="B214" s="438"/>
      <c r="C214" s="438"/>
      <c r="D214" s="439"/>
      <c r="E214" s="439"/>
      <c r="F214" s="439"/>
      <c r="G214" s="439"/>
      <c r="H214" s="426"/>
      <c r="I214" s="426"/>
      <c r="J214" s="432"/>
      <c r="K214" s="426"/>
      <c r="L214" s="437"/>
    </row>
    <row r="215" spans="2:12" ht="15.75">
      <c r="B215" s="369">
        <v>13</v>
      </c>
      <c r="C215" s="369"/>
      <c r="D215" s="439" t="str">
        <f>"Creditors against machinery supplied : Tk. "&amp;FIXED(J219,0)</f>
        <v>Creditors against machinery supplied : Tk. 22,232,720</v>
      </c>
      <c r="E215" s="439"/>
      <c r="F215" s="439"/>
      <c r="G215" s="439"/>
      <c r="H215" s="426"/>
      <c r="I215" s="426"/>
      <c r="J215" s="432"/>
      <c r="K215" s="426"/>
      <c r="L215" s="437"/>
    </row>
    <row r="216" spans="2:12" ht="15.75">
      <c r="B216" s="438"/>
      <c r="C216" s="438"/>
      <c r="D216" s="439"/>
      <c r="E216" s="439"/>
      <c r="F216" s="439"/>
      <c r="G216" s="439"/>
      <c r="H216" s="426"/>
      <c r="I216" s="426"/>
      <c r="J216" s="432"/>
      <c r="K216" s="426"/>
      <c r="L216" s="437">
        <v>0</v>
      </c>
    </row>
    <row r="217" spans="2:12" ht="15.75">
      <c r="B217" s="438">
        <v>13.01</v>
      </c>
      <c r="C217" s="438"/>
      <c r="D217" s="440" t="s">
        <v>407</v>
      </c>
      <c r="E217" s="439"/>
      <c r="F217" s="439"/>
      <c r="G217" s="439"/>
      <c r="H217" s="426"/>
      <c r="I217" s="426"/>
      <c r="J217" s="437">
        <v>12138720</v>
      </c>
      <c r="K217" s="426"/>
      <c r="L217" s="437">
        <v>0</v>
      </c>
    </row>
    <row r="218" spans="2:12" ht="15.75">
      <c r="B218" s="438">
        <v>13.02</v>
      </c>
      <c r="C218" s="438"/>
      <c r="D218" s="317" t="s">
        <v>409</v>
      </c>
      <c r="E218" s="317"/>
      <c r="F218" s="317"/>
      <c r="G218" s="317"/>
      <c r="H218" s="317"/>
      <c r="I218" s="317"/>
      <c r="J218" s="344">
        <v>10094000</v>
      </c>
      <c r="K218" s="426"/>
      <c r="L218" s="437">
        <v>0</v>
      </c>
    </row>
    <row r="219" spans="2:12" ht="21" customHeight="1" thickBot="1">
      <c r="B219" s="438"/>
      <c r="C219" s="438"/>
      <c r="D219" s="317"/>
      <c r="E219" s="317"/>
      <c r="F219" s="317"/>
      <c r="G219" s="317"/>
      <c r="H219" s="317"/>
      <c r="I219" s="317"/>
      <c r="J219" s="338">
        <f>SUM(J217:J218)</f>
        <v>22232720</v>
      </c>
      <c r="K219" s="426"/>
      <c r="L219" s="338">
        <f>SUM(L216:L218)</f>
        <v>0</v>
      </c>
    </row>
    <row r="220" spans="2:12" ht="20.25" customHeight="1" thickTop="1">
      <c r="B220" s="438"/>
      <c r="C220" s="438"/>
      <c r="D220" s="755" t="s">
        <v>441</v>
      </c>
      <c r="E220" s="755"/>
      <c r="F220" s="755"/>
      <c r="G220" s="755"/>
      <c r="H220" s="755"/>
      <c r="I220" s="755"/>
      <c r="J220" s="755"/>
      <c r="K220" s="755"/>
      <c r="L220" s="755"/>
    </row>
    <row r="221" spans="2:12" ht="14.25" customHeight="1">
      <c r="B221" s="438"/>
      <c r="C221" s="438"/>
      <c r="D221" s="755"/>
      <c r="E221" s="755"/>
      <c r="F221" s="755"/>
      <c r="G221" s="755"/>
      <c r="H221" s="755"/>
      <c r="I221" s="755"/>
      <c r="J221" s="755"/>
      <c r="K221" s="755"/>
      <c r="L221" s="755"/>
    </row>
    <row r="222" spans="2:12" ht="11.25" customHeight="1">
      <c r="B222" s="438"/>
      <c r="C222" s="438"/>
      <c r="D222" s="755"/>
      <c r="E222" s="755"/>
      <c r="F222" s="755"/>
      <c r="G222" s="755"/>
      <c r="H222" s="755"/>
      <c r="I222" s="755"/>
      <c r="J222" s="755"/>
      <c r="K222" s="755"/>
      <c r="L222" s="755"/>
    </row>
    <row r="223" spans="2:12" ht="0" customHeight="1" hidden="1">
      <c r="B223" s="438"/>
      <c r="C223" s="438"/>
      <c r="D223" s="440"/>
      <c r="E223" s="439"/>
      <c r="F223" s="439"/>
      <c r="G223" s="439"/>
      <c r="H223" s="441"/>
      <c r="I223" s="426"/>
      <c r="J223" s="442"/>
      <c r="K223" s="426"/>
      <c r="L223" s="442"/>
    </row>
    <row r="224" spans="2:12" ht="0" customHeight="1" hidden="1">
      <c r="B224" s="438"/>
      <c r="C224" s="438"/>
      <c r="D224" s="440"/>
      <c r="E224" s="439"/>
      <c r="F224" s="439"/>
      <c r="G224" s="439"/>
      <c r="H224" s="441"/>
      <c r="I224" s="426"/>
      <c r="J224" s="442"/>
      <c r="K224" s="426"/>
      <c r="L224" s="442"/>
    </row>
    <row r="225" spans="2:12" ht="5.25" customHeight="1">
      <c r="B225" s="438"/>
      <c r="C225" s="438"/>
      <c r="D225" s="440"/>
      <c r="E225" s="439"/>
      <c r="F225" s="439"/>
      <c r="G225" s="439"/>
      <c r="H225" s="441"/>
      <c r="I225" s="426"/>
      <c r="J225" s="442"/>
      <c r="K225" s="426"/>
      <c r="L225" s="442"/>
    </row>
    <row r="226" spans="2:12" ht="12.75" customHeight="1">
      <c r="B226" s="438"/>
      <c r="C226" s="438"/>
      <c r="D226" s="440"/>
      <c r="E226" s="439"/>
      <c r="F226" s="439"/>
      <c r="G226" s="439"/>
      <c r="H226" s="441"/>
      <c r="I226" s="426"/>
      <c r="J226" s="442"/>
      <c r="K226" s="426"/>
      <c r="L226" s="442"/>
    </row>
    <row r="227" spans="2:12" ht="0.75" customHeight="1">
      <c r="B227" s="438"/>
      <c r="C227" s="438"/>
      <c r="D227" s="440"/>
      <c r="E227" s="439"/>
      <c r="F227" s="439"/>
      <c r="G227" s="439"/>
      <c r="H227" s="441"/>
      <c r="I227" s="426"/>
      <c r="J227" s="442"/>
      <c r="K227" s="426"/>
      <c r="L227" s="442"/>
    </row>
    <row r="228" spans="2:12" ht="21" customHeight="1">
      <c r="B228" s="610"/>
      <c r="C228" s="438"/>
      <c r="D228" s="741" t="s">
        <v>442</v>
      </c>
      <c r="E228" s="741"/>
      <c r="F228" s="741"/>
      <c r="G228" s="741"/>
      <c r="H228" s="741"/>
      <c r="I228" s="741"/>
      <c r="J228" s="741"/>
      <c r="K228" s="741"/>
      <c r="L228" s="741"/>
    </row>
    <row r="229" spans="2:12" ht="12.75" customHeight="1">
      <c r="B229" s="438"/>
      <c r="C229" s="438"/>
      <c r="D229" s="741"/>
      <c r="E229" s="741"/>
      <c r="F229" s="741"/>
      <c r="G229" s="741"/>
      <c r="H229" s="741"/>
      <c r="I229" s="741"/>
      <c r="J229" s="741"/>
      <c r="K229" s="741"/>
      <c r="L229" s="741"/>
    </row>
    <row r="230" spans="2:12" ht="12" customHeight="1">
      <c r="B230" s="438"/>
      <c r="C230" s="438"/>
      <c r="D230" s="741"/>
      <c r="E230" s="741"/>
      <c r="F230" s="741"/>
      <c r="G230" s="741"/>
      <c r="H230" s="741"/>
      <c r="I230" s="741"/>
      <c r="J230" s="741"/>
      <c r="K230" s="741"/>
      <c r="L230" s="741"/>
    </row>
    <row r="231" spans="2:12" ht="18">
      <c r="B231" s="438"/>
      <c r="C231" s="438"/>
      <c r="D231" s="440"/>
      <c r="E231" s="439"/>
      <c r="F231" s="439"/>
      <c r="G231" s="439"/>
      <c r="H231" s="441"/>
      <c r="I231" s="426"/>
      <c r="J231" s="442"/>
      <c r="K231" s="426"/>
      <c r="L231" s="442"/>
    </row>
    <row r="232" spans="2:12" ht="15.75">
      <c r="B232" s="443">
        <v>14</v>
      </c>
      <c r="C232" s="443"/>
      <c r="D232" s="341" t="str">
        <f>"Current Account with Related party  : Tk. "&amp;FIXED(J237,0)</f>
        <v>Current Account with Related party  : Tk. 72,978,269</v>
      </c>
      <c r="E232" s="341"/>
      <c r="F232" s="341"/>
      <c r="G232" s="341"/>
      <c r="H232" s="426"/>
      <c r="I232" s="426"/>
      <c r="J232" s="432"/>
      <c r="K232" s="426"/>
      <c r="L232" s="437"/>
    </row>
    <row r="233" spans="2:12" ht="15.75">
      <c r="B233" s="443"/>
      <c r="C233" s="443"/>
      <c r="D233" s="736" t="s">
        <v>416</v>
      </c>
      <c r="E233" s="736"/>
      <c r="F233" s="736"/>
      <c r="G233" s="736"/>
      <c r="H233" s="736"/>
      <c r="I233" s="426"/>
      <c r="J233" s="432"/>
      <c r="K233" s="426"/>
      <c r="L233" s="437"/>
    </row>
    <row r="234" spans="2:12" ht="9.75" customHeight="1">
      <c r="B234" s="443"/>
      <c r="C234" s="443"/>
      <c r="D234" s="341"/>
      <c r="E234" s="341"/>
      <c r="F234" s="341"/>
      <c r="G234" s="341"/>
      <c r="H234" s="426"/>
      <c r="I234" s="426"/>
      <c r="J234" s="432"/>
      <c r="K234" s="426"/>
      <c r="L234" s="437"/>
    </row>
    <row r="235" spans="2:12" ht="16.5" customHeight="1">
      <c r="B235" s="335"/>
      <c r="C235" s="335"/>
      <c r="D235" s="735" t="s">
        <v>200</v>
      </c>
      <c r="E235" s="735"/>
      <c r="F235" s="735"/>
      <c r="G235" s="735"/>
      <c r="H235" s="444"/>
      <c r="I235" s="444"/>
      <c r="J235" s="445">
        <v>71615091</v>
      </c>
      <c r="K235" s="444"/>
      <c r="L235" s="445">
        <v>41439854</v>
      </c>
    </row>
    <row r="236" spans="2:12" ht="15.75">
      <c r="B236" s="339"/>
      <c r="C236" s="339"/>
      <c r="D236" s="735" t="s">
        <v>406</v>
      </c>
      <c r="E236" s="735"/>
      <c r="F236" s="735"/>
      <c r="G236" s="735"/>
      <c r="H236" s="735"/>
      <c r="I236" s="344"/>
      <c r="J236" s="345">
        <v>1363178</v>
      </c>
      <c r="K236" s="344"/>
      <c r="L236" s="346">
        <v>0</v>
      </c>
    </row>
    <row r="237" spans="2:12" ht="21.75" customHeight="1" thickBot="1">
      <c r="B237" s="339"/>
      <c r="C237" s="339"/>
      <c r="D237" s="440"/>
      <c r="E237" s="440"/>
      <c r="F237" s="440"/>
      <c r="G237" s="440"/>
      <c r="H237" s="440"/>
      <c r="I237" s="344"/>
      <c r="J237" s="347">
        <f>SUM(J235:J236)</f>
        <v>72978269</v>
      </c>
      <c r="K237" s="344"/>
      <c r="L237" s="347">
        <f>SUM(L235:L236)</f>
        <v>41439854</v>
      </c>
    </row>
    <row r="238" spans="2:12" ht="7.5" customHeight="1" thickTop="1">
      <c r="B238" s="339"/>
      <c r="C238" s="339"/>
      <c r="D238" s="618"/>
      <c r="E238" s="618"/>
      <c r="F238" s="618"/>
      <c r="G238" s="618"/>
      <c r="H238" s="618"/>
      <c r="I238" s="344"/>
      <c r="J238" s="343"/>
      <c r="K238" s="344"/>
      <c r="L238" s="343"/>
    </row>
    <row r="239" spans="2:12" ht="21.75" customHeight="1">
      <c r="B239" s="669">
        <v>14.01</v>
      </c>
      <c r="C239" s="366"/>
      <c r="D239" s="737" t="s">
        <v>200</v>
      </c>
      <c r="E239" s="737"/>
      <c r="F239" s="737"/>
      <c r="G239" s="737"/>
      <c r="H239" s="494"/>
      <c r="I239" s="379"/>
      <c r="J239" s="380"/>
      <c r="K239" s="379"/>
      <c r="L239" s="380"/>
    </row>
    <row r="240" spans="2:12" ht="9" customHeight="1">
      <c r="B240" s="366"/>
      <c r="C240" s="366"/>
      <c r="D240" s="494"/>
      <c r="E240" s="494"/>
      <c r="F240" s="494"/>
      <c r="G240" s="494"/>
      <c r="H240" s="494"/>
      <c r="I240" s="379"/>
      <c r="J240" s="380"/>
      <c r="K240" s="379"/>
      <c r="L240" s="380"/>
    </row>
    <row r="241" spans="2:12" ht="21.75" customHeight="1">
      <c r="B241" s="366"/>
      <c r="C241" s="366"/>
      <c r="D241" s="737" t="s">
        <v>29</v>
      </c>
      <c r="E241" s="737"/>
      <c r="F241" s="737"/>
      <c r="G241" s="737"/>
      <c r="H241" s="737"/>
      <c r="I241" s="379"/>
      <c r="J241" s="379">
        <f>L235</f>
        <v>41439854</v>
      </c>
      <c r="K241" s="379"/>
      <c r="L241" s="380"/>
    </row>
    <row r="242" spans="2:12" ht="20.25" customHeight="1">
      <c r="B242" s="366"/>
      <c r="C242" s="366"/>
      <c r="D242" s="737" t="s">
        <v>484</v>
      </c>
      <c r="E242" s="737"/>
      <c r="F242" s="737"/>
      <c r="G242" s="737"/>
      <c r="H242" s="737"/>
      <c r="I242" s="379"/>
      <c r="J242" s="379">
        <v>800175237</v>
      </c>
      <c r="K242" s="379"/>
      <c r="L242" s="380"/>
    </row>
    <row r="243" spans="2:12" ht="21.75" customHeight="1" hidden="1">
      <c r="B243" s="366"/>
      <c r="C243" s="366"/>
      <c r="D243" s="737"/>
      <c r="E243" s="737"/>
      <c r="F243" s="737"/>
      <c r="G243" s="737"/>
      <c r="H243" s="737"/>
      <c r="I243" s="379"/>
      <c r="J243" s="379">
        <f>SUM(J241:J242)</f>
        <v>841615091</v>
      </c>
      <c r="K243" s="379"/>
      <c r="L243" s="380"/>
    </row>
    <row r="244" spans="2:12" ht="21.75" customHeight="1">
      <c r="B244" s="366"/>
      <c r="C244" s="366"/>
      <c r="D244" s="737" t="s">
        <v>485</v>
      </c>
      <c r="E244" s="737"/>
      <c r="F244" s="737"/>
      <c r="G244" s="737"/>
      <c r="H244" s="737"/>
      <c r="I244" s="379"/>
      <c r="J244" s="419">
        <v>50000000</v>
      </c>
      <c r="K244" s="379"/>
      <c r="L244" s="380"/>
    </row>
    <row r="245" spans="2:12" ht="21.75" customHeight="1" thickBot="1">
      <c r="B245" s="366"/>
      <c r="C245" s="366"/>
      <c r="D245" s="738" t="s">
        <v>486</v>
      </c>
      <c r="E245" s="738"/>
      <c r="F245" s="738"/>
      <c r="G245" s="738"/>
      <c r="H245" s="738"/>
      <c r="I245" s="379"/>
      <c r="J245" s="377">
        <f>J243-J244</f>
        <v>791615091</v>
      </c>
      <c r="K245" s="379"/>
      <c r="L245" s="380"/>
    </row>
    <row r="246" spans="2:12" ht="15" customHeight="1" thickTop="1">
      <c r="B246" s="339"/>
      <c r="C246" s="339"/>
      <c r="D246" s="440"/>
      <c r="E246" s="440"/>
      <c r="F246" s="440"/>
      <c r="G246" s="440"/>
      <c r="H246" s="440"/>
      <c r="I246" s="344"/>
      <c r="J246" s="343"/>
      <c r="K246" s="344"/>
      <c r="L246" s="343"/>
    </row>
    <row r="247" spans="2:12" ht="30" customHeight="1">
      <c r="B247" s="339"/>
      <c r="C247" s="339"/>
      <c r="D247" s="755" t="s">
        <v>453</v>
      </c>
      <c r="E247" s="755"/>
      <c r="F247" s="755"/>
      <c r="G247" s="755"/>
      <c r="H247" s="755"/>
      <c r="I247" s="755"/>
      <c r="J247" s="755"/>
      <c r="K247" s="755"/>
      <c r="L247" s="755"/>
    </row>
    <row r="248" spans="2:12" ht="24" customHeight="1">
      <c r="B248" s="339"/>
      <c r="C248" s="339"/>
      <c r="D248" s="755"/>
      <c r="E248" s="755"/>
      <c r="F248" s="755"/>
      <c r="G248" s="755"/>
      <c r="H248" s="755"/>
      <c r="I248" s="755"/>
      <c r="J248" s="755"/>
      <c r="K248" s="755"/>
      <c r="L248" s="755"/>
    </row>
    <row r="249" spans="2:12" ht="53.25" customHeight="1">
      <c r="B249" s="339"/>
      <c r="C249" s="339"/>
      <c r="D249" s="755"/>
      <c r="E249" s="755"/>
      <c r="F249" s="755"/>
      <c r="G249" s="755"/>
      <c r="H249" s="755"/>
      <c r="I249" s="755"/>
      <c r="J249" s="755"/>
      <c r="K249" s="755"/>
      <c r="L249" s="755"/>
    </row>
    <row r="250" spans="2:12" ht="13.5" customHeight="1">
      <c r="B250" s="339"/>
      <c r="C250" s="339"/>
      <c r="D250" s="336"/>
      <c r="E250" s="446"/>
      <c r="F250" s="446"/>
      <c r="G250" s="446"/>
      <c r="H250" s="446"/>
      <c r="I250" s="446"/>
      <c r="J250" s="446"/>
      <c r="K250" s="446"/>
      <c r="L250" s="446"/>
    </row>
    <row r="251" spans="2:14" ht="1.5" customHeight="1">
      <c r="B251" s="443"/>
      <c r="C251" s="443"/>
      <c r="D251" s="316"/>
      <c r="E251" s="317"/>
      <c r="F251" s="317"/>
      <c r="G251" s="317"/>
      <c r="H251" s="317"/>
      <c r="I251" s="317"/>
      <c r="N251" s="362"/>
    </row>
    <row r="252" spans="2:14" ht="15.75">
      <c r="B252" s="443">
        <v>15</v>
      </c>
      <c r="C252" s="443"/>
      <c r="D252" s="316" t="str">
        <f>"Accounts payable  : Tk. "&amp;FIXED(J255,0)</f>
        <v>Accounts payable  : Tk. 6,938,050</v>
      </c>
      <c r="E252" s="317"/>
      <c r="F252" s="317"/>
      <c r="G252" s="317"/>
      <c r="H252" s="317"/>
      <c r="I252" s="317"/>
      <c r="N252" s="362"/>
    </row>
    <row r="253" spans="2:14" ht="15.75">
      <c r="B253" s="443"/>
      <c r="C253" s="443"/>
      <c r="D253" s="317" t="s">
        <v>439</v>
      </c>
      <c r="E253" s="317"/>
      <c r="F253" s="317"/>
      <c r="G253" s="317"/>
      <c r="H253" s="317"/>
      <c r="I253" s="317"/>
      <c r="J253" s="344">
        <v>6908150</v>
      </c>
      <c r="K253" s="312"/>
      <c r="L253" s="447">
        <v>0</v>
      </c>
      <c r="N253" s="362"/>
    </row>
    <row r="254" spans="2:14" ht="15.75">
      <c r="B254" s="443"/>
      <c r="C254" s="443"/>
      <c r="D254" s="317" t="s">
        <v>342</v>
      </c>
      <c r="E254" s="317"/>
      <c r="F254" s="317"/>
      <c r="G254" s="317"/>
      <c r="H254" s="317"/>
      <c r="I254" s="317"/>
      <c r="J254" s="345">
        <v>29900</v>
      </c>
      <c r="K254" s="426"/>
      <c r="L254" s="436"/>
      <c r="N254" s="362"/>
    </row>
    <row r="255" spans="2:14" ht="16.5" thickBot="1">
      <c r="B255" s="443"/>
      <c r="C255" s="443"/>
      <c r="D255" s="316"/>
      <c r="E255" s="317"/>
      <c r="F255" s="317"/>
      <c r="G255" s="317"/>
      <c r="H255" s="317"/>
      <c r="I255" s="317"/>
      <c r="J255" s="448">
        <f>SUM(J253:J254)</f>
        <v>6938050</v>
      </c>
      <c r="L255" s="449">
        <v>0</v>
      </c>
      <c r="N255" s="362"/>
    </row>
    <row r="256" spans="2:14" ht="16.5" thickTop="1">
      <c r="B256" s="443"/>
      <c r="C256" s="443"/>
      <c r="D256" s="316"/>
      <c r="E256" s="317"/>
      <c r="F256" s="317"/>
      <c r="G256" s="317"/>
      <c r="H256" s="317"/>
      <c r="I256" s="317"/>
      <c r="J256" s="671"/>
      <c r="L256" s="672"/>
      <c r="N256" s="362"/>
    </row>
    <row r="257" spans="2:14" ht="9.75" customHeight="1">
      <c r="B257" s="443"/>
      <c r="C257" s="443"/>
      <c r="D257" s="316"/>
      <c r="E257" s="317"/>
      <c r="F257" s="317"/>
      <c r="G257" s="317"/>
      <c r="H257" s="317"/>
      <c r="I257" s="317"/>
      <c r="N257" s="362"/>
    </row>
    <row r="258" spans="2:14" ht="15" customHeight="1">
      <c r="B258" s="443">
        <v>16</v>
      </c>
      <c r="C258" s="443"/>
      <c r="D258" s="316" t="str">
        <f>"Un-claimed Refund Warrant : Tk. "&amp;FIXED(J261,0)</f>
        <v>Un-claimed Refund Warrant : Tk. 0</v>
      </c>
      <c r="E258" s="317"/>
      <c r="F258" s="317"/>
      <c r="G258" s="317"/>
      <c r="H258" s="317"/>
      <c r="I258" s="317"/>
      <c r="N258" s="362"/>
    </row>
    <row r="259" spans="2:14" ht="15.75" hidden="1">
      <c r="B259" s="443"/>
      <c r="C259" s="443"/>
      <c r="D259" s="736"/>
      <c r="E259" s="736"/>
      <c r="F259" s="736"/>
      <c r="G259" s="736"/>
      <c r="H259" s="736"/>
      <c r="I259" s="317"/>
      <c r="N259" s="362"/>
    </row>
    <row r="260" spans="2:14" ht="12" customHeight="1">
      <c r="B260" s="443"/>
      <c r="C260" s="443"/>
      <c r="D260" s="316"/>
      <c r="E260" s="317"/>
      <c r="F260" s="317"/>
      <c r="G260" s="317"/>
      <c r="H260" s="317"/>
      <c r="I260" s="317"/>
      <c r="N260" s="362"/>
    </row>
    <row r="261" spans="2:12" ht="20.25" customHeight="1">
      <c r="B261" s="335"/>
      <c r="C261" s="335"/>
      <c r="D261" s="310" t="s">
        <v>107</v>
      </c>
      <c r="H261" s="317"/>
      <c r="I261" s="317"/>
      <c r="J261" s="450">
        <v>0</v>
      </c>
      <c r="K261" s="451"/>
      <c r="L261" s="452">
        <v>106500</v>
      </c>
    </row>
    <row r="262" spans="2:12" ht="20.25" customHeight="1">
      <c r="B262" s="335"/>
      <c r="C262" s="335"/>
      <c r="D262" s="746" t="s">
        <v>443</v>
      </c>
      <c r="E262" s="746"/>
      <c r="F262" s="746"/>
      <c r="G262" s="746"/>
      <c r="H262" s="746"/>
      <c r="I262" s="746"/>
      <c r="J262" s="746"/>
      <c r="K262" s="746"/>
      <c r="L262" s="746"/>
    </row>
    <row r="263" spans="2:12" ht="20.25" customHeight="1">
      <c r="B263" s="335"/>
      <c r="C263" s="335"/>
      <c r="D263" s="746"/>
      <c r="E263" s="746"/>
      <c r="F263" s="746"/>
      <c r="G263" s="746"/>
      <c r="H263" s="746"/>
      <c r="I263" s="746"/>
      <c r="J263" s="746"/>
      <c r="K263" s="746"/>
      <c r="L263" s="746"/>
    </row>
    <row r="264" spans="2:12" ht="8.25" customHeight="1">
      <c r="B264" s="335"/>
      <c r="C264" s="335"/>
      <c r="D264" s="746"/>
      <c r="E264" s="746"/>
      <c r="F264" s="746"/>
      <c r="G264" s="746"/>
      <c r="H264" s="746"/>
      <c r="I264" s="746"/>
      <c r="J264" s="746"/>
      <c r="K264" s="746"/>
      <c r="L264" s="746"/>
    </row>
    <row r="265" spans="2:12" ht="15.75" customHeight="1">
      <c r="B265" s="453"/>
      <c r="C265" s="453"/>
      <c r="D265" s="317"/>
      <c r="E265" s="317"/>
      <c r="F265" s="317"/>
      <c r="G265" s="317"/>
      <c r="H265" s="317"/>
      <c r="I265" s="317"/>
      <c r="J265" s="317"/>
      <c r="K265" s="317"/>
      <c r="L265" s="332"/>
    </row>
    <row r="266" spans="2:12" ht="15.75" customHeight="1">
      <c r="B266" s="453"/>
      <c r="C266" s="453"/>
      <c r="D266" s="317"/>
      <c r="E266" s="317"/>
      <c r="F266" s="317"/>
      <c r="G266" s="317"/>
      <c r="H266" s="317"/>
      <c r="I266" s="317"/>
      <c r="J266" s="317"/>
      <c r="K266" s="317"/>
      <c r="L266" s="332"/>
    </row>
    <row r="267" spans="2:12" ht="8.25" customHeight="1">
      <c r="B267" s="453"/>
      <c r="C267" s="453"/>
      <c r="D267" s="317"/>
      <c r="E267" s="317"/>
      <c r="F267" s="317"/>
      <c r="G267" s="317"/>
      <c r="H267" s="317"/>
      <c r="I267" s="317"/>
      <c r="J267" s="317"/>
      <c r="K267" s="317"/>
      <c r="L267" s="332"/>
    </row>
    <row r="268" spans="2:12" ht="15.75" customHeight="1" hidden="1">
      <c r="B268" s="453"/>
      <c r="C268" s="453"/>
      <c r="D268" s="317"/>
      <c r="E268" s="317"/>
      <c r="F268" s="317"/>
      <c r="G268" s="317"/>
      <c r="H268" s="317"/>
      <c r="I268" s="317"/>
      <c r="J268" s="317"/>
      <c r="K268" s="317"/>
      <c r="L268" s="332"/>
    </row>
    <row r="269" spans="2:12" ht="5.25" customHeight="1" hidden="1">
      <c r="B269" s="453"/>
      <c r="C269" s="453"/>
      <c r="D269" s="317"/>
      <c r="E269" s="317"/>
      <c r="F269" s="317"/>
      <c r="G269" s="317"/>
      <c r="H269" s="317"/>
      <c r="I269" s="317"/>
      <c r="J269" s="317"/>
      <c r="K269" s="317"/>
      <c r="L269" s="332"/>
    </row>
    <row r="270" spans="2:12" ht="15.75" customHeight="1" hidden="1">
      <c r="B270" s="453"/>
      <c r="C270" s="453"/>
      <c r="D270" s="317"/>
      <c r="E270" s="317"/>
      <c r="F270" s="317"/>
      <c r="G270" s="317"/>
      <c r="H270" s="317"/>
      <c r="I270" s="317"/>
      <c r="J270" s="317"/>
      <c r="K270" s="317"/>
      <c r="L270" s="332"/>
    </row>
    <row r="271" spans="2:12" ht="15.75" customHeight="1" hidden="1">
      <c r="B271" s="453"/>
      <c r="C271" s="453"/>
      <c r="D271" s="317"/>
      <c r="E271" s="317"/>
      <c r="F271" s="317"/>
      <c r="G271" s="317"/>
      <c r="H271" s="317"/>
      <c r="I271" s="317"/>
      <c r="J271" s="317"/>
      <c r="K271" s="317"/>
      <c r="L271" s="332"/>
    </row>
    <row r="272" spans="2:12" ht="15.75" customHeight="1" hidden="1">
      <c r="B272" s="453"/>
      <c r="C272" s="453"/>
      <c r="D272" s="317"/>
      <c r="E272" s="317"/>
      <c r="F272" s="317"/>
      <c r="G272" s="317"/>
      <c r="H272" s="317"/>
      <c r="I272" s="317"/>
      <c r="J272" s="317"/>
      <c r="K272" s="317"/>
      <c r="L272" s="332"/>
    </row>
    <row r="273" spans="2:12" ht="15.75" customHeight="1" hidden="1">
      <c r="B273" s="453"/>
      <c r="C273" s="453"/>
      <c r="D273" s="317"/>
      <c r="E273" s="317"/>
      <c r="F273" s="317"/>
      <c r="G273" s="317"/>
      <c r="H273" s="317"/>
      <c r="I273" s="317"/>
      <c r="J273" s="317"/>
      <c r="K273" s="317"/>
      <c r="L273" s="332"/>
    </row>
    <row r="274" spans="2:12" ht="15.75" customHeight="1" hidden="1">
      <c r="B274" s="453"/>
      <c r="C274" s="453"/>
      <c r="D274" s="317"/>
      <c r="E274" s="317"/>
      <c r="F274" s="317"/>
      <c r="G274" s="317"/>
      <c r="H274" s="317"/>
      <c r="I274" s="317"/>
      <c r="J274" s="317"/>
      <c r="K274" s="317"/>
      <c r="L274" s="332"/>
    </row>
    <row r="275" spans="2:12" ht="15.75" customHeight="1" hidden="1">
      <c r="B275" s="453"/>
      <c r="C275" s="453"/>
      <c r="D275" s="317"/>
      <c r="E275" s="317"/>
      <c r="F275" s="317"/>
      <c r="G275" s="317"/>
      <c r="H275" s="317"/>
      <c r="I275" s="317"/>
      <c r="J275" s="317"/>
      <c r="K275" s="317"/>
      <c r="L275" s="332"/>
    </row>
    <row r="276" spans="2:12" ht="15.75" customHeight="1" hidden="1">
      <c r="B276" s="453"/>
      <c r="C276" s="453"/>
      <c r="D276" s="317"/>
      <c r="E276" s="317"/>
      <c r="F276" s="317"/>
      <c r="G276" s="317"/>
      <c r="H276" s="317"/>
      <c r="I276" s="317"/>
      <c r="J276" s="317"/>
      <c r="K276" s="317"/>
      <c r="L276" s="332"/>
    </row>
    <row r="277" spans="2:12" ht="15.75" customHeight="1" hidden="1">
      <c r="B277" s="453"/>
      <c r="C277" s="453"/>
      <c r="D277" s="317"/>
      <c r="E277" s="317"/>
      <c r="F277" s="317"/>
      <c r="G277" s="317"/>
      <c r="H277" s="317"/>
      <c r="I277" s="317"/>
      <c r="J277" s="743" t="s">
        <v>419</v>
      </c>
      <c r="K277" s="744"/>
      <c r="L277" s="745"/>
    </row>
    <row r="278" spans="2:12" ht="17.25" customHeight="1" hidden="1">
      <c r="B278" s="453"/>
      <c r="C278" s="453"/>
      <c r="D278" s="317"/>
      <c r="E278" s="317"/>
      <c r="F278" s="317"/>
      <c r="G278" s="317"/>
      <c r="H278" s="317"/>
      <c r="I278" s="317"/>
      <c r="J278" s="313">
        <v>44742</v>
      </c>
      <c r="K278" s="314"/>
      <c r="L278" s="313">
        <v>44377</v>
      </c>
    </row>
    <row r="279" spans="2:12" ht="16.5" customHeight="1">
      <c r="B279" s="454">
        <v>17</v>
      </c>
      <c r="C279" s="454"/>
      <c r="D279" s="316" t="str">
        <f>"Un-Claimed Dividend : Tk. "&amp;FIXED(J294,0)</f>
        <v>Un-Claimed Dividend : Tk. 403,772</v>
      </c>
      <c r="E279" s="317"/>
      <c r="F279" s="317"/>
      <c r="G279" s="317"/>
      <c r="H279" s="318"/>
      <c r="I279" s="318"/>
      <c r="J279" s="318"/>
      <c r="K279" s="318"/>
      <c r="L279" s="455"/>
    </row>
    <row r="280" spans="2:12" ht="15.75">
      <c r="B280" s="456"/>
      <c r="C280" s="456"/>
      <c r="D280" s="736" t="s">
        <v>416</v>
      </c>
      <c r="E280" s="736"/>
      <c r="F280" s="736"/>
      <c r="G280" s="736"/>
      <c r="H280" s="736"/>
      <c r="I280" s="457"/>
      <c r="J280" s="457"/>
      <c r="K280" s="457"/>
      <c r="L280" s="457"/>
    </row>
    <row r="281" spans="2:12" ht="7.5" customHeight="1">
      <c r="B281" s="456"/>
      <c r="C281" s="456"/>
      <c r="D281" s="457"/>
      <c r="E281" s="457"/>
      <c r="F281" s="457"/>
      <c r="G281" s="457"/>
      <c r="H281" s="457"/>
      <c r="I281" s="457"/>
      <c r="J281" s="457"/>
      <c r="K281" s="457"/>
      <c r="L281" s="457"/>
    </row>
    <row r="282" spans="2:12" ht="15.75">
      <c r="B282" s="456"/>
      <c r="C282" s="456"/>
      <c r="D282" s="735" t="s">
        <v>45</v>
      </c>
      <c r="E282" s="735"/>
      <c r="F282" s="735"/>
      <c r="G282" s="344"/>
      <c r="H282" s="344"/>
      <c r="I282" s="344"/>
      <c r="J282" s="344">
        <v>0</v>
      </c>
      <c r="K282" s="344"/>
      <c r="L282" s="344">
        <v>390540</v>
      </c>
    </row>
    <row r="283" spans="2:12" ht="15.75">
      <c r="B283" s="456"/>
      <c r="C283" s="456"/>
      <c r="D283" s="735" t="s">
        <v>46</v>
      </c>
      <c r="E283" s="735"/>
      <c r="F283" s="735"/>
      <c r="G283" s="344"/>
      <c r="H283" s="344"/>
      <c r="I283" s="344"/>
      <c r="J283" s="344">
        <v>0</v>
      </c>
      <c r="K283" s="344"/>
      <c r="L283" s="344">
        <v>325292</v>
      </c>
    </row>
    <row r="284" spans="2:12" ht="15.75">
      <c r="B284" s="456"/>
      <c r="C284" s="456"/>
      <c r="D284" s="735" t="s">
        <v>47</v>
      </c>
      <c r="E284" s="735"/>
      <c r="F284" s="735"/>
      <c r="G284" s="451"/>
      <c r="H284" s="451"/>
      <c r="I284" s="451"/>
      <c r="J284" s="344">
        <v>0</v>
      </c>
      <c r="K284" s="451"/>
      <c r="L284" s="344">
        <v>713468</v>
      </c>
    </row>
    <row r="285" spans="2:12" ht="15.75">
      <c r="B285" s="456"/>
      <c r="C285" s="456"/>
      <c r="D285" s="735" t="s">
        <v>48</v>
      </c>
      <c r="E285" s="735"/>
      <c r="F285" s="735"/>
      <c r="G285" s="451"/>
      <c r="H285" s="451"/>
      <c r="I285" s="451"/>
      <c r="J285" s="344">
        <v>0</v>
      </c>
      <c r="K285" s="451"/>
      <c r="L285" s="344">
        <v>927120</v>
      </c>
    </row>
    <row r="286" spans="2:12" ht="15.75">
      <c r="B286" s="456"/>
      <c r="C286" s="456"/>
      <c r="D286" s="735" t="s">
        <v>49</v>
      </c>
      <c r="E286" s="735"/>
      <c r="F286" s="735"/>
      <c r="G286" s="451"/>
      <c r="H286" s="451"/>
      <c r="I286" s="451"/>
      <c r="J286" s="344">
        <v>0</v>
      </c>
      <c r="K286" s="451"/>
      <c r="L286" s="344">
        <v>1903855</v>
      </c>
    </row>
    <row r="287" spans="2:12" ht="15.75">
      <c r="B287" s="456"/>
      <c r="C287" s="456"/>
      <c r="D287" s="735" t="s">
        <v>55</v>
      </c>
      <c r="E287" s="735"/>
      <c r="F287" s="735"/>
      <c r="G287" s="451"/>
      <c r="H287" s="451"/>
      <c r="I287" s="451"/>
      <c r="J287" s="344">
        <v>0</v>
      </c>
      <c r="K287" s="451"/>
      <c r="L287" s="344">
        <v>1993786</v>
      </c>
    </row>
    <row r="288" spans="2:12" ht="15.75">
      <c r="B288" s="456"/>
      <c r="C288" s="456"/>
      <c r="D288" s="735" t="s">
        <v>62</v>
      </c>
      <c r="E288" s="735"/>
      <c r="F288" s="735"/>
      <c r="G288" s="451"/>
      <c r="H288" s="451"/>
      <c r="I288" s="451"/>
      <c r="J288" s="344">
        <v>0</v>
      </c>
      <c r="K288" s="451"/>
      <c r="L288" s="344">
        <v>1642308</v>
      </c>
    </row>
    <row r="289" spans="2:12" ht="15.75">
      <c r="B289" s="339"/>
      <c r="C289" s="339"/>
      <c r="D289" s="735" t="s">
        <v>64</v>
      </c>
      <c r="E289" s="735"/>
      <c r="F289" s="735"/>
      <c r="G289" s="451"/>
      <c r="H289" s="451"/>
      <c r="I289" s="451"/>
      <c r="J289" s="344">
        <v>0</v>
      </c>
      <c r="K289" s="451"/>
      <c r="L289" s="344">
        <v>2822109</v>
      </c>
    </row>
    <row r="290" spans="2:13" ht="15.75">
      <c r="B290" s="339"/>
      <c r="C290" s="339"/>
      <c r="D290" s="440" t="s">
        <v>137</v>
      </c>
      <c r="E290" s="440"/>
      <c r="F290" s="440"/>
      <c r="G290" s="451"/>
      <c r="H290" s="451"/>
      <c r="I290" s="451"/>
      <c r="J290" s="344">
        <v>0</v>
      </c>
      <c r="K290" s="451"/>
      <c r="L290" s="344">
        <v>274395</v>
      </c>
      <c r="M290" s="362"/>
    </row>
    <row r="291" spans="2:14" ht="15.75">
      <c r="B291" s="339"/>
      <c r="C291" s="339"/>
      <c r="D291" s="440" t="s">
        <v>177</v>
      </c>
      <c r="E291" s="440"/>
      <c r="F291" s="440"/>
      <c r="G291" s="451"/>
      <c r="H291" s="451"/>
      <c r="I291" s="451"/>
      <c r="J291" s="344">
        <v>364093</v>
      </c>
      <c r="K291" s="451"/>
      <c r="L291" s="344">
        <v>364093</v>
      </c>
      <c r="M291" s="362"/>
      <c r="N291" s="362"/>
    </row>
    <row r="292" spans="2:12" ht="15.75">
      <c r="B292" s="339"/>
      <c r="C292" s="339"/>
      <c r="D292" s="440" t="s">
        <v>222</v>
      </c>
      <c r="E292" s="440"/>
      <c r="F292" s="440"/>
      <c r="G292" s="451"/>
      <c r="H292" s="451"/>
      <c r="I292" s="451"/>
      <c r="J292" s="344">
        <v>33298</v>
      </c>
      <c r="K292" s="451"/>
      <c r="L292" s="344">
        <v>0</v>
      </c>
    </row>
    <row r="293" spans="2:13" ht="15.75">
      <c r="B293" s="339"/>
      <c r="C293" s="339"/>
      <c r="D293" s="440" t="s">
        <v>402</v>
      </c>
      <c r="E293" s="440"/>
      <c r="F293" s="440"/>
      <c r="G293" s="451"/>
      <c r="H293" s="451"/>
      <c r="I293" s="451"/>
      <c r="J293" s="345">
        <v>6381</v>
      </c>
      <c r="K293" s="451"/>
      <c r="L293" s="345">
        <v>0</v>
      </c>
      <c r="M293" s="362"/>
    </row>
    <row r="294" spans="2:12" ht="16.5" thickBot="1">
      <c r="B294" s="339"/>
      <c r="C294" s="339"/>
      <c r="D294" s="439" t="s">
        <v>229</v>
      </c>
      <c r="E294" s="439"/>
      <c r="F294" s="439"/>
      <c r="G294" s="458"/>
      <c r="H294" s="451"/>
      <c r="I294" s="451"/>
      <c r="J294" s="347">
        <f>SUM(J282:J293)</f>
        <v>403772</v>
      </c>
      <c r="K294" s="451"/>
      <c r="L294" s="338">
        <f>SUM(L282:L293)</f>
        <v>11356966</v>
      </c>
    </row>
    <row r="295" spans="2:12" ht="10.5" customHeight="1" thickTop="1">
      <c r="B295" s="339"/>
      <c r="C295" s="339"/>
      <c r="D295" s="734"/>
      <c r="E295" s="734"/>
      <c r="F295" s="734"/>
      <c r="G295" s="734"/>
      <c r="H295" s="451"/>
      <c r="I295" s="451"/>
      <c r="J295" s="459"/>
      <c r="K295" s="451"/>
      <c r="L295" s="459"/>
    </row>
    <row r="296" spans="2:12" ht="10.5" customHeight="1">
      <c r="B296" s="339"/>
      <c r="C296" s="339"/>
      <c r="D296" s="439"/>
      <c r="E296" s="439"/>
      <c r="F296" s="439"/>
      <c r="G296" s="439"/>
      <c r="H296" s="451"/>
      <c r="I296" s="451"/>
      <c r="J296" s="459"/>
      <c r="K296" s="451"/>
      <c r="L296" s="459"/>
    </row>
    <row r="297" spans="2:12" ht="19.5" customHeight="1">
      <c r="B297" s="339"/>
      <c r="C297" s="339"/>
      <c r="D297" s="739" t="s">
        <v>444</v>
      </c>
      <c r="E297" s="739"/>
      <c r="F297" s="739"/>
      <c r="G297" s="739"/>
      <c r="H297" s="739"/>
      <c r="I297" s="739"/>
      <c r="J297" s="739"/>
      <c r="K297" s="739"/>
      <c r="L297" s="739"/>
    </row>
    <row r="298" spans="2:12" ht="19.5" customHeight="1">
      <c r="B298" s="339"/>
      <c r="C298" s="339"/>
      <c r="D298" s="739"/>
      <c r="E298" s="739"/>
      <c r="F298" s="739"/>
      <c r="G298" s="739"/>
      <c r="H298" s="739"/>
      <c r="I298" s="739"/>
      <c r="J298" s="739"/>
      <c r="K298" s="739"/>
      <c r="L298" s="739"/>
    </row>
    <row r="299" spans="2:12" ht="19.5" customHeight="1">
      <c r="B299" s="339"/>
      <c r="C299" s="339"/>
      <c r="D299" s="739"/>
      <c r="E299" s="739"/>
      <c r="F299" s="739"/>
      <c r="G299" s="739"/>
      <c r="H299" s="739"/>
      <c r="I299" s="739"/>
      <c r="J299" s="739"/>
      <c r="K299" s="739"/>
      <c r="L299" s="739"/>
    </row>
    <row r="300" spans="2:12" ht="19.5" customHeight="1">
      <c r="B300" s="339"/>
      <c r="C300" s="339"/>
      <c r="D300" s="739"/>
      <c r="E300" s="739"/>
      <c r="F300" s="739"/>
      <c r="G300" s="739"/>
      <c r="H300" s="739"/>
      <c r="I300" s="739"/>
      <c r="J300" s="739"/>
      <c r="K300" s="739"/>
      <c r="L300" s="739"/>
    </row>
    <row r="301" spans="2:12" ht="12.75" customHeight="1">
      <c r="B301" s="339"/>
      <c r="C301" s="339"/>
      <c r="D301" s="336"/>
      <c r="E301" s="341"/>
      <c r="F301" s="341"/>
      <c r="G301" s="341"/>
      <c r="H301" s="317"/>
      <c r="I301" s="317"/>
      <c r="J301" s="343"/>
      <c r="K301" s="317"/>
      <c r="L301" s="343"/>
    </row>
    <row r="302" spans="2:12" ht="6.75" customHeight="1">
      <c r="B302" s="339"/>
      <c r="C302" s="339"/>
      <c r="D302" s="341"/>
      <c r="E302" s="341"/>
      <c r="F302" s="341"/>
      <c r="G302" s="341"/>
      <c r="H302" s="317"/>
      <c r="I302" s="317"/>
      <c r="J302" s="343"/>
      <c r="K302" s="317"/>
      <c r="L302" s="343"/>
    </row>
    <row r="303" spans="2:12" ht="16.5" customHeight="1">
      <c r="B303" s="443">
        <v>18</v>
      </c>
      <c r="C303" s="443"/>
      <c r="D303" s="316" t="str">
        <f>"Provision for  Workers Profit participation/Welfare Fund : TK. "&amp;FIXED(J309,0)</f>
        <v>Provision for  Workers Profit participation/Welfare Fund : TK. 406,778</v>
      </c>
      <c r="E303" s="317"/>
      <c r="F303" s="317"/>
      <c r="G303" s="317"/>
      <c r="H303" s="353"/>
      <c r="I303" s="353"/>
      <c r="J303" s="353"/>
      <c r="K303" s="353"/>
      <c r="L303" s="460"/>
    </row>
    <row r="304" spans="2:12" ht="16.5" customHeight="1">
      <c r="B304" s="443"/>
      <c r="C304" s="443"/>
      <c r="D304" s="736" t="s">
        <v>416</v>
      </c>
      <c r="E304" s="736"/>
      <c r="F304" s="736"/>
      <c r="G304" s="736"/>
      <c r="H304" s="736"/>
      <c r="I304" s="353"/>
      <c r="J304" s="353"/>
      <c r="K304" s="353"/>
      <c r="L304" s="460"/>
    </row>
    <row r="305" spans="2:12" ht="11.25" customHeight="1">
      <c r="B305" s="339"/>
      <c r="C305" s="339"/>
      <c r="D305" s="316"/>
      <c r="E305" s="316"/>
      <c r="F305" s="316"/>
      <c r="G305" s="317"/>
      <c r="H305" s="460"/>
      <c r="I305" s="460"/>
      <c r="J305" s="460"/>
      <c r="K305" s="460"/>
      <c r="L305" s="461"/>
    </row>
    <row r="306" spans="2:12" ht="16.5" customHeight="1">
      <c r="B306" s="339"/>
      <c r="C306" s="339"/>
      <c r="D306" s="317" t="s">
        <v>29</v>
      </c>
      <c r="E306" s="316"/>
      <c r="F306" s="316"/>
      <c r="G306" s="317"/>
      <c r="H306" s="460"/>
      <c r="I306" s="460"/>
      <c r="J306" s="354">
        <v>535356</v>
      </c>
      <c r="K306" s="353"/>
      <c r="L306" s="354">
        <v>347228</v>
      </c>
    </row>
    <row r="307" spans="2:12" ht="16.5" customHeight="1">
      <c r="B307" s="339"/>
      <c r="C307" s="339"/>
      <c r="D307" s="317" t="s">
        <v>195</v>
      </c>
      <c r="E307" s="316"/>
      <c r="F307" s="316"/>
      <c r="G307" s="317"/>
      <c r="H307" s="460"/>
      <c r="I307" s="460"/>
      <c r="J307" s="354">
        <f>'IS'!I26</f>
        <v>406778.41000000003</v>
      </c>
      <c r="K307" s="353"/>
      <c r="L307" s="354">
        <v>188128</v>
      </c>
    </row>
    <row r="308" spans="2:12" ht="16.5" customHeight="1">
      <c r="B308" s="339"/>
      <c r="C308" s="339"/>
      <c r="D308" s="317" t="s">
        <v>203</v>
      </c>
      <c r="E308" s="316"/>
      <c r="F308" s="316"/>
      <c r="G308" s="317"/>
      <c r="H308" s="460"/>
      <c r="I308" s="460"/>
      <c r="J308" s="462">
        <v>-535356</v>
      </c>
      <c r="K308" s="353"/>
      <c r="L308" s="462">
        <v>0</v>
      </c>
    </row>
    <row r="309" spans="2:12" ht="16.5" customHeight="1" thickBot="1">
      <c r="B309" s="339"/>
      <c r="C309" s="339"/>
      <c r="D309" s="316" t="s">
        <v>201</v>
      </c>
      <c r="E309" s="316"/>
      <c r="F309" s="316"/>
      <c r="G309" s="317"/>
      <c r="H309" s="460"/>
      <c r="I309" s="460"/>
      <c r="J309" s="463">
        <f>SUM(J306:J308)</f>
        <v>406778.41000000003</v>
      </c>
      <c r="K309" s="353"/>
      <c r="L309" s="463">
        <f>SUM(L306:L308)</f>
        <v>535356</v>
      </c>
    </row>
    <row r="310" spans="2:12" ht="16.5" customHeight="1" thickTop="1">
      <c r="B310" s="339"/>
      <c r="C310" s="339"/>
      <c r="D310" s="316"/>
      <c r="E310" s="316"/>
      <c r="F310" s="316"/>
      <c r="G310" s="317"/>
      <c r="H310" s="460"/>
      <c r="I310" s="460"/>
      <c r="J310" s="464"/>
      <c r="K310" s="353"/>
      <c r="L310" s="464"/>
    </row>
    <row r="311" spans="2:12" ht="16.5" customHeight="1">
      <c r="B311" s="443">
        <v>19</v>
      </c>
      <c r="C311" s="443"/>
      <c r="D311" s="465" t="str">
        <f>"Short time  loan against UPAS L/C. facility    : Tk. "&amp;FIXED(J317,0)</f>
        <v>Short time  loan against UPAS L/C. facility    : Tk. 0</v>
      </c>
      <c r="E311" s="316"/>
      <c r="F311" s="316"/>
      <c r="G311" s="317"/>
      <c r="H311" s="460"/>
      <c r="I311" s="460"/>
      <c r="J311" s="464"/>
      <c r="K311" s="353"/>
      <c r="L311" s="464"/>
    </row>
    <row r="312" spans="2:12" ht="17.25">
      <c r="B312" s="339"/>
      <c r="C312" s="339"/>
      <c r="D312" s="736" t="s">
        <v>416</v>
      </c>
      <c r="E312" s="736"/>
      <c r="F312" s="736"/>
      <c r="G312" s="736"/>
      <c r="H312" s="736"/>
      <c r="I312" s="460"/>
      <c r="J312" s="464"/>
      <c r="K312" s="353"/>
      <c r="L312" s="464"/>
    </row>
    <row r="313" spans="2:12" ht="9.75" customHeight="1">
      <c r="B313" s="339"/>
      <c r="C313" s="339"/>
      <c r="D313" s="316"/>
      <c r="E313" s="316"/>
      <c r="F313" s="316"/>
      <c r="G313" s="317"/>
      <c r="H313" s="460"/>
      <c r="I313" s="460"/>
      <c r="J313" s="464"/>
      <c r="K313" s="353"/>
      <c r="L313" s="464"/>
    </row>
    <row r="314" spans="2:12" ht="16.5" customHeight="1">
      <c r="B314" s="339"/>
      <c r="C314" s="339"/>
      <c r="D314" s="317" t="s">
        <v>29</v>
      </c>
      <c r="E314" s="316"/>
      <c r="F314" s="316"/>
      <c r="G314" s="317"/>
      <c r="H314" s="460"/>
      <c r="I314" s="460"/>
      <c r="J314" s="354">
        <f>L317</f>
        <v>92383743</v>
      </c>
      <c r="K314" s="353"/>
      <c r="L314" s="357">
        <v>0</v>
      </c>
    </row>
    <row r="315" spans="2:12" ht="16.5" customHeight="1">
      <c r="B315" s="339"/>
      <c r="C315" s="339"/>
      <c r="D315" s="317" t="s">
        <v>195</v>
      </c>
      <c r="E315" s="316"/>
      <c r="F315" s="316"/>
      <c r="G315" s="317"/>
      <c r="H315" s="460"/>
      <c r="I315" s="460"/>
      <c r="J315" s="354">
        <v>0</v>
      </c>
      <c r="K315" s="353"/>
      <c r="L315" s="354">
        <v>92383743</v>
      </c>
    </row>
    <row r="316" spans="2:12" ht="16.5" customHeight="1">
      <c r="B316" s="339"/>
      <c r="C316" s="339"/>
      <c r="D316" s="317" t="s">
        <v>230</v>
      </c>
      <c r="E316" s="316"/>
      <c r="F316" s="316"/>
      <c r="G316" s="317"/>
      <c r="H316" s="460"/>
      <c r="I316" s="460"/>
      <c r="J316" s="466">
        <v>-92383743</v>
      </c>
      <c r="K316" s="353"/>
      <c r="L316" s="467">
        <v>0</v>
      </c>
    </row>
    <row r="317" spans="2:12" ht="16.5" customHeight="1" thickBot="1">
      <c r="B317" s="339"/>
      <c r="C317" s="339"/>
      <c r="D317" s="316" t="s">
        <v>255</v>
      </c>
      <c r="E317" s="316"/>
      <c r="F317" s="316"/>
      <c r="G317" s="317"/>
      <c r="H317" s="460"/>
      <c r="I317" s="460"/>
      <c r="J317" s="463">
        <f>SUM(J314:J316)</f>
        <v>0</v>
      </c>
      <c r="K317" s="353"/>
      <c r="L317" s="463">
        <f>SUM(L314:L316)</f>
        <v>92383743</v>
      </c>
    </row>
    <row r="318" spans="2:12" ht="9.75" customHeight="1" thickTop="1">
      <c r="B318" s="339"/>
      <c r="C318" s="339"/>
      <c r="D318" s="317"/>
      <c r="E318" s="316"/>
      <c r="F318" s="316"/>
      <c r="G318" s="317"/>
      <c r="H318" s="460"/>
      <c r="I318" s="460"/>
      <c r="J318" s="464"/>
      <c r="K318" s="353"/>
      <c r="L318" s="464"/>
    </row>
    <row r="319" spans="2:12" ht="16.5" customHeight="1">
      <c r="B319" s="339"/>
      <c r="C319" s="339"/>
      <c r="D319" s="746" t="s">
        <v>445</v>
      </c>
      <c r="E319" s="746"/>
      <c r="F319" s="746"/>
      <c r="G319" s="746"/>
      <c r="H319" s="746"/>
      <c r="I319" s="746"/>
      <c r="J319" s="746"/>
      <c r="K319" s="746"/>
      <c r="L319" s="746"/>
    </row>
    <row r="320" spans="2:12" ht="16.5" customHeight="1">
      <c r="B320" s="339"/>
      <c r="C320" s="339"/>
      <c r="D320" s="746"/>
      <c r="E320" s="746"/>
      <c r="F320" s="746"/>
      <c r="G320" s="746"/>
      <c r="H320" s="746"/>
      <c r="I320" s="746"/>
      <c r="J320" s="746"/>
      <c r="K320" s="746"/>
      <c r="L320" s="746"/>
    </row>
    <row r="321" spans="2:12" ht="16.5" customHeight="1">
      <c r="B321" s="339"/>
      <c r="C321" s="339"/>
      <c r="D321" s="746"/>
      <c r="E321" s="746"/>
      <c r="F321" s="746"/>
      <c r="G321" s="746"/>
      <c r="H321" s="746"/>
      <c r="I321" s="746"/>
      <c r="J321" s="746"/>
      <c r="K321" s="746"/>
      <c r="L321" s="746"/>
    </row>
    <row r="322" spans="2:12" ht="35.25" customHeight="1">
      <c r="B322" s="339"/>
      <c r="C322" s="339"/>
      <c r="D322" s="317"/>
      <c r="E322" s="316"/>
      <c r="F322" s="316"/>
      <c r="G322" s="317"/>
      <c r="H322" s="460"/>
      <c r="I322" s="460"/>
      <c r="J322" s="464"/>
      <c r="K322" s="353"/>
      <c r="L322" s="464"/>
    </row>
    <row r="323" spans="2:12" ht="16.5" customHeight="1">
      <c r="B323" s="339">
        <v>20</v>
      </c>
      <c r="C323" s="339"/>
      <c r="D323" s="465" t="str">
        <f>"Import bills payable  : Tk. "&amp;FIXED(J329,0)</f>
        <v>Import bills payable  : Tk. 0</v>
      </c>
      <c r="E323" s="316"/>
      <c r="F323" s="316"/>
      <c r="G323" s="317"/>
      <c r="H323" s="460"/>
      <c r="I323" s="460"/>
      <c r="J323" s="464"/>
      <c r="K323" s="353"/>
      <c r="L323" s="464"/>
    </row>
    <row r="324" spans="2:12" ht="16.5" customHeight="1">
      <c r="B324" s="339"/>
      <c r="C324" s="339"/>
      <c r="D324" s="736" t="s">
        <v>416</v>
      </c>
      <c r="E324" s="736"/>
      <c r="F324" s="736"/>
      <c r="G324" s="736"/>
      <c r="H324" s="736"/>
      <c r="I324" s="460"/>
      <c r="J324" s="464"/>
      <c r="K324" s="353"/>
      <c r="L324" s="464"/>
    </row>
    <row r="325" spans="2:12" ht="10.5" customHeight="1">
      <c r="B325" s="339"/>
      <c r="C325" s="339"/>
      <c r="D325" s="316"/>
      <c r="E325" s="316"/>
      <c r="F325" s="316"/>
      <c r="G325" s="317"/>
      <c r="H325" s="460"/>
      <c r="I325" s="460"/>
      <c r="J325" s="464"/>
      <c r="K325" s="353"/>
      <c r="L325" s="464"/>
    </row>
    <row r="326" spans="2:12" ht="16.5" customHeight="1">
      <c r="B326" s="339"/>
      <c r="C326" s="339"/>
      <c r="D326" s="317" t="s">
        <v>29</v>
      </c>
      <c r="E326" s="316"/>
      <c r="F326" s="316"/>
      <c r="G326" s="317"/>
      <c r="H326" s="460"/>
      <c r="I326" s="460"/>
      <c r="J326" s="354">
        <f>L329</f>
        <v>22936500</v>
      </c>
      <c r="K326" s="353"/>
      <c r="L326" s="357">
        <v>0</v>
      </c>
    </row>
    <row r="327" spans="2:12" ht="16.5" customHeight="1">
      <c r="B327" s="339"/>
      <c r="C327" s="339"/>
      <c r="D327" s="317" t="s">
        <v>195</v>
      </c>
      <c r="E327" s="316"/>
      <c r="F327" s="316"/>
      <c r="G327" s="317"/>
      <c r="H327" s="460"/>
      <c r="I327" s="460"/>
      <c r="J327" s="354">
        <v>0</v>
      </c>
      <c r="K327" s="353"/>
      <c r="L327" s="354">
        <v>22936500</v>
      </c>
    </row>
    <row r="328" spans="2:12" ht="16.5" customHeight="1">
      <c r="B328" s="339"/>
      <c r="C328" s="339"/>
      <c r="D328" s="317" t="s">
        <v>254</v>
      </c>
      <c r="E328" s="316"/>
      <c r="F328" s="316"/>
      <c r="G328" s="317"/>
      <c r="H328" s="460"/>
      <c r="I328" s="460"/>
      <c r="J328" s="466">
        <v>-22936500</v>
      </c>
      <c r="K328" s="353"/>
      <c r="L328" s="467">
        <v>0</v>
      </c>
    </row>
    <row r="329" spans="2:12" ht="16.5" customHeight="1" thickBot="1">
      <c r="B329" s="339"/>
      <c r="C329" s="339"/>
      <c r="D329" s="316" t="s">
        <v>255</v>
      </c>
      <c r="E329" s="316"/>
      <c r="F329" s="316"/>
      <c r="G329" s="317"/>
      <c r="H329" s="460"/>
      <c r="I329" s="460"/>
      <c r="J329" s="463">
        <f>SUM(J326:J328)</f>
        <v>0</v>
      </c>
      <c r="K329" s="353"/>
      <c r="L329" s="463">
        <f>SUM(L326:L328)</f>
        <v>22936500</v>
      </c>
    </row>
    <row r="330" spans="2:12" ht="12" customHeight="1" thickTop="1">
      <c r="B330" s="339"/>
      <c r="C330" s="339"/>
      <c r="D330" s="317"/>
      <c r="E330" s="316"/>
      <c r="F330" s="316"/>
      <c r="G330" s="317"/>
      <c r="H330" s="460"/>
      <c r="I330" s="460"/>
      <c r="J330" s="464"/>
      <c r="K330" s="353"/>
      <c r="L330" s="464"/>
    </row>
    <row r="331" spans="2:12" ht="16.5" customHeight="1">
      <c r="B331" s="339"/>
      <c r="C331" s="339"/>
      <c r="D331" s="746" t="s">
        <v>446</v>
      </c>
      <c r="E331" s="746"/>
      <c r="F331" s="746"/>
      <c r="G331" s="746"/>
      <c r="H331" s="746"/>
      <c r="I331" s="746"/>
      <c r="J331" s="746"/>
      <c r="K331" s="746"/>
      <c r="L331" s="746"/>
    </row>
    <row r="332" spans="2:12" ht="16.5" customHeight="1">
      <c r="B332" s="339"/>
      <c r="C332" s="339"/>
      <c r="D332" s="746"/>
      <c r="E332" s="746"/>
      <c r="F332" s="746"/>
      <c r="G332" s="746"/>
      <c r="H332" s="746"/>
      <c r="I332" s="746"/>
      <c r="J332" s="746"/>
      <c r="K332" s="746"/>
      <c r="L332" s="746"/>
    </row>
    <row r="333" spans="2:12" ht="0.75" customHeight="1">
      <c r="B333" s="339"/>
      <c r="C333" s="339"/>
      <c r="D333" s="317"/>
      <c r="E333" s="316"/>
      <c r="F333" s="316"/>
      <c r="G333" s="317"/>
      <c r="H333" s="460"/>
      <c r="I333" s="460"/>
      <c r="J333" s="464"/>
      <c r="K333" s="353"/>
      <c r="L333" s="464"/>
    </row>
    <row r="334" spans="2:12" ht="16.5" customHeight="1" hidden="1">
      <c r="B334" s="339"/>
      <c r="C334" s="339"/>
      <c r="D334" s="317"/>
      <c r="E334" s="316"/>
      <c r="F334" s="316"/>
      <c r="G334" s="317"/>
      <c r="H334" s="460"/>
      <c r="I334" s="460"/>
      <c r="J334" s="464"/>
      <c r="K334" s="353"/>
      <c r="L334" s="464"/>
    </row>
    <row r="335" spans="2:12" ht="16.5" customHeight="1" hidden="1">
      <c r="B335" s="339"/>
      <c r="C335" s="339"/>
      <c r="D335" s="317"/>
      <c r="E335" s="316"/>
      <c r="F335" s="316"/>
      <c r="G335" s="317"/>
      <c r="H335" s="460"/>
      <c r="I335" s="460"/>
      <c r="J335" s="464"/>
      <c r="K335" s="353"/>
      <c r="L335" s="464"/>
    </row>
    <row r="336" spans="2:12" ht="16.5" customHeight="1" hidden="1">
      <c r="B336" s="339"/>
      <c r="C336" s="339"/>
      <c r="D336" s="317"/>
      <c r="E336" s="316"/>
      <c r="F336" s="316"/>
      <c r="G336" s="317"/>
      <c r="H336" s="460"/>
      <c r="I336" s="460"/>
      <c r="J336" s="756" t="s">
        <v>419</v>
      </c>
      <c r="K336" s="757"/>
      <c r="L336" s="758"/>
    </row>
    <row r="337" spans="2:12" ht="17.25">
      <c r="B337" s="339"/>
      <c r="C337" s="339"/>
      <c r="D337" s="317"/>
      <c r="E337" s="316"/>
      <c r="F337" s="316"/>
      <c r="G337" s="317"/>
      <c r="H337" s="353"/>
      <c r="I337" s="353"/>
      <c r="J337" s="350"/>
      <c r="K337" s="609"/>
      <c r="L337" s="350"/>
    </row>
    <row r="338" spans="2:12" ht="9" customHeight="1">
      <c r="B338" s="339"/>
      <c r="C338" s="339"/>
      <c r="D338" s="317"/>
      <c r="E338" s="316"/>
      <c r="F338" s="316"/>
      <c r="G338" s="317"/>
      <c r="H338" s="460"/>
      <c r="I338" s="460"/>
      <c r="J338" s="464"/>
      <c r="K338" s="353"/>
      <c r="L338" s="464"/>
    </row>
    <row r="339" spans="2:14" ht="15.75">
      <c r="B339" s="443">
        <v>21</v>
      </c>
      <c r="C339" s="443"/>
      <c r="D339" s="316" t="str">
        <f>"Liabilities for Expenses  : Tk. "&amp;FIXED(J350,0)</f>
        <v>Liabilities for Expenses  : Tk. 441,592</v>
      </c>
      <c r="E339" s="317"/>
      <c r="F339" s="317"/>
      <c r="G339" s="451"/>
      <c r="H339" s="318"/>
      <c r="I339" s="318"/>
      <c r="J339" s="318"/>
      <c r="K339" s="318"/>
      <c r="L339" s="318"/>
      <c r="M339" s="362"/>
      <c r="N339" s="362"/>
    </row>
    <row r="340" spans="2:14" ht="9.75" customHeight="1" hidden="1">
      <c r="B340" s="443"/>
      <c r="C340" s="443"/>
      <c r="D340" s="316"/>
      <c r="E340" s="317"/>
      <c r="F340" s="317"/>
      <c r="G340" s="451"/>
      <c r="H340" s="318"/>
      <c r="I340" s="318"/>
      <c r="J340" s="318"/>
      <c r="K340" s="318"/>
      <c r="L340" s="318"/>
      <c r="N340" s="362"/>
    </row>
    <row r="341" spans="2:14" ht="15.75">
      <c r="B341" s="443"/>
      <c r="C341" s="443"/>
      <c r="D341" s="736" t="s">
        <v>416</v>
      </c>
      <c r="E341" s="736"/>
      <c r="F341" s="736"/>
      <c r="G341" s="736"/>
      <c r="H341" s="736"/>
      <c r="I341" s="318"/>
      <c r="J341" s="318"/>
      <c r="K341" s="318"/>
      <c r="L341" s="318"/>
      <c r="N341" s="362"/>
    </row>
    <row r="342" spans="2:14" ht="9" customHeight="1">
      <c r="B342" s="443"/>
      <c r="C342" s="443"/>
      <c r="D342" s="429"/>
      <c r="E342" s="429"/>
      <c r="F342" s="429"/>
      <c r="G342" s="429"/>
      <c r="H342" s="429"/>
      <c r="I342" s="318"/>
      <c r="J342" s="318"/>
      <c r="K342" s="318"/>
      <c r="L342" s="318"/>
      <c r="N342" s="362"/>
    </row>
    <row r="343" spans="2:14" ht="15.75" customHeight="1">
      <c r="B343" s="443"/>
      <c r="C343" s="443"/>
      <c r="D343" s="317" t="s">
        <v>252</v>
      </c>
      <c r="E343" s="317"/>
      <c r="F343" s="317"/>
      <c r="G343" s="451"/>
      <c r="H343" s="318"/>
      <c r="I343" s="318"/>
      <c r="J343" s="323">
        <v>25000</v>
      </c>
      <c r="K343" s="318"/>
      <c r="L343" s="323">
        <v>30000</v>
      </c>
      <c r="N343" s="362"/>
    </row>
    <row r="344" spans="2:12" ht="15.75">
      <c r="B344" s="335"/>
      <c r="C344" s="335"/>
      <c r="D344" s="468" t="s">
        <v>37</v>
      </c>
      <c r="E344" s="317"/>
      <c r="F344" s="317"/>
      <c r="G344" s="317"/>
      <c r="H344" s="332"/>
      <c r="I344" s="332"/>
      <c r="J344" s="323">
        <v>0</v>
      </c>
      <c r="K344" s="318"/>
      <c r="L344" s="323">
        <v>0</v>
      </c>
    </row>
    <row r="345" spans="2:12" ht="15.75">
      <c r="B345" s="335"/>
      <c r="C345" s="335"/>
      <c r="D345" s="468" t="s">
        <v>216</v>
      </c>
      <c r="E345" s="317"/>
      <c r="F345" s="317"/>
      <c r="G345" s="317"/>
      <c r="H345" s="332"/>
      <c r="I345" s="332"/>
      <c r="J345" s="323">
        <v>174749</v>
      </c>
      <c r="K345" s="318"/>
      <c r="L345" s="323">
        <v>115948</v>
      </c>
    </row>
    <row r="346" spans="2:12" ht="15.75">
      <c r="B346" s="335"/>
      <c r="C346" s="335"/>
      <c r="D346" s="468" t="s">
        <v>208</v>
      </c>
      <c r="E346" s="317"/>
      <c r="F346" s="317"/>
      <c r="G346" s="317"/>
      <c r="H346" s="332"/>
      <c r="I346" s="332"/>
      <c r="J346" s="323">
        <v>0</v>
      </c>
      <c r="K346" s="318"/>
      <c r="L346" s="323">
        <v>4600</v>
      </c>
    </row>
    <row r="347" spans="2:12" ht="15.75" customHeight="1">
      <c r="B347" s="339"/>
      <c r="C347" s="339"/>
      <c r="D347" s="317" t="s">
        <v>89</v>
      </c>
      <c r="E347" s="317"/>
      <c r="F347" s="317"/>
      <c r="G347" s="317"/>
      <c r="H347" s="334"/>
      <c r="I347" s="334"/>
      <c r="J347" s="344">
        <v>230000</v>
      </c>
      <c r="K347" s="344"/>
      <c r="L347" s="344">
        <v>105000</v>
      </c>
    </row>
    <row r="348" spans="2:12" ht="15.75" customHeight="1">
      <c r="B348" s="339"/>
      <c r="C348" s="339"/>
      <c r="D348" s="317" t="s">
        <v>207</v>
      </c>
      <c r="E348" s="317"/>
      <c r="F348" s="317"/>
      <c r="G348" s="317"/>
      <c r="H348" s="334"/>
      <c r="I348" s="334"/>
      <c r="J348" s="344">
        <v>2353</v>
      </c>
      <c r="K348" s="344"/>
      <c r="L348" s="344">
        <v>13826</v>
      </c>
    </row>
    <row r="349" spans="2:14" ht="15.75" customHeight="1">
      <c r="B349" s="339"/>
      <c r="C349" s="339"/>
      <c r="D349" s="317" t="s">
        <v>202</v>
      </c>
      <c r="E349" s="317"/>
      <c r="F349" s="317"/>
      <c r="G349" s="317"/>
      <c r="H349" s="460"/>
      <c r="I349" s="460"/>
      <c r="J349" s="345">
        <v>9490</v>
      </c>
      <c r="K349" s="353"/>
      <c r="L349" s="345">
        <v>4035</v>
      </c>
      <c r="N349" s="362"/>
    </row>
    <row r="350" spans="2:12" ht="15.75" customHeight="1" thickBot="1">
      <c r="B350" s="339"/>
      <c r="C350" s="339"/>
      <c r="D350" s="740"/>
      <c r="E350" s="740"/>
      <c r="F350" s="740"/>
      <c r="G350" s="740"/>
      <c r="H350" s="460"/>
      <c r="I350" s="460"/>
      <c r="J350" s="338">
        <f>SUM(J343:J349)</f>
        <v>441592</v>
      </c>
      <c r="K350" s="460"/>
      <c r="L350" s="338">
        <f>SUM(L343:L349)</f>
        <v>273409</v>
      </c>
    </row>
    <row r="351" ht="15.75" customHeight="1" hidden="1" thickTop="1"/>
    <row r="352" spans="2:14" ht="15.75" customHeight="1" thickTop="1">
      <c r="B352" s="443">
        <v>22</v>
      </c>
      <c r="C352" s="443"/>
      <c r="D352" s="316" t="str">
        <f>"Provision for Income Tax  : Tk. "&amp;FIXED(J357,0)</f>
        <v>Provision for Income Tax  : Tk. 2,680,412</v>
      </c>
      <c r="E352" s="316"/>
      <c r="F352" s="316"/>
      <c r="G352" s="317"/>
      <c r="H352" s="460"/>
      <c r="I352" s="460"/>
      <c r="J352" s="460"/>
      <c r="K352" s="460"/>
      <c r="L352" s="461"/>
      <c r="N352" s="469"/>
    </row>
    <row r="353" spans="2:12" ht="15.75" customHeight="1">
      <c r="B353" s="443"/>
      <c r="C353" s="443"/>
      <c r="D353" s="317" t="s">
        <v>29</v>
      </c>
      <c r="E353" s="317"/>
      <c r="F353" s="317"/>
      <c r="G353" s="317"/>
      <c r="H353" s="460"/>
      <c r="I353" s="460"/>
      <c r="J353" s="354">
        <v>2360286</v>
      </c>
      <c r="K353" s="353"/>
      <c r="L353" s="354">
        <v>9259449</v>
      </c>
    </row>
    <row r="354" spans="2:13" ht="16.5" customHeight="1">
      <c r="B354" s="443"/>
      <c r="C354" s="443"/>
      <c r="D354" s="317" t="s">
        <v>454</v>
      </c>
      <c r="E354" s="317"/>
      <c r="F354" s="317"/>
      <c r="G354" s="317"/>
      <c r="H354" s="460"/>
      <c r="I354" s="460"/>
      <c r="J354" s="354">
        <f>'Note 23-42'!G142</f>
        <v>1631395.5180000002</v>
      </c>
      <c r="K354" s="353"/>
      <c r="L354" s="354">
        <v>2360286</v>
      </c>
      <c r="M354" s="362"/>
    </row>
    <row r="355" spans="2:12" ht="16.5" customHeight="1">
      <c r="B355" s="443"/>
      <c r="C355" s="443"/>
      <c r="D355" s="317" t="s">
        <v>326</v>
      </c>
      <c r="E355" s="317"/>
      <c r="F355" s="317"/>
      <c r="G355" s="317"/>
      <c r="H355" s="460"/>
      <c r="I355" s="460"/>
      <c r="J355" s="354">
        <v>-1311270</v>
      </c>
      <c r="K355" s="353"/>
      <c r="L355" s="354"/>
    </row>
    <row r="356" spans="2:12" ht="15.75" customHeight="1">
      <c r="B356" s="470"/>
      <c r="C356" s="470"/>
      <c r="D356" s="317" t="s">
        <v>256</v>
      </c>
      <c r="E356" s="317"/>
      <c r="F356" s="317"/>
      <c r="G356" s="317"/>
      <c r="H356" s="460"/>
      <c r="I356" s="460"/>
      <c r="J356" s="466"/>
      <c r="K356" s="459"/>
      <c r="L356" s="466">
        <v>-9259449</v>
      </c>
    </row>
    <row r="357" spans="2:12" ht="15.75" customHeight="1" thickBot="1">
      <c r="B357" s="470"/>
      <c r="C357" s="470"/>
      <c r="D357" s="740" t="s">
        <v>153</v>
      </c>
      <c r="E357" s="740"/>
      <c r="F357" s="740"/>
      <c r="G357" s="740"/>
      <c r="H357" s="460"/>
      <c r="I357" s="460"/>
      <c r="J357" s="463">
        <f>SUM(J353:J356)</f>
        <v>2680411.518</v>
      </c>
      <c r="K357" s="353"/>
      <c r="L357" s="463">
        <f>SUM(L353:L356)</f>
        <v>2360286</v>
      </c>
    </row>
    <row r="358" spans="2:12" ht="15.75" customHeight="1" thickTop="1">
      <c r="B358" s="339"/>
      <c r="C358" s="339"/>
      <c r="D358" s="317"/>
      <c r="E358" s="316"/>
      <c r="F358" s="316"/>
      <c r="G358" s="317"/>
      <c r="H358" s="460"/>
      <c r="I358" s="460"/>
      <c r="J358" s="357"/>
      <c r="K358" s="460"/>
      <c r="L358" s="357"/>
    </row>
    <row r="359" spans="2:14" ht="15.75" customHeight="1">
      <c r="B359" s="339"/>
      <c r="C359" s="339"/>
      <c r="D359" s="317"/>
      <c r="E359" s="316"/>
      <c r="F359" s="316"/>
      <c r="G359" s="317"/>
      <c r="H359" s="460"/>
      <c r="I359" s="460"/>
      <c r="J359" s="357"/>
      <c r="K359" s="460"/>
      <c r="L359" s="357"/>
      <c r="N359" s="362"/>
    </row>
    <row r="360" spans="2:12" ht="15.75" customHeight="1">
      <c r="B360" s="339"/>
      <c r="C360" s="339"/>
      <c r="D360" s="317"/>
      <c r="E360" s="316"/>
      <c r="F360" s="316"/>
      <c r="G360" s="317"/>
      <c r="H360" s="460"/>
      <c r="I360" s="460"/>
      <c r="J360" s="357"/>
      <c r="K360" s="460"/>
      <c r="L360" s="357"/>
    </row>
    <row r="361" spans="2:12" ht="15.75" customHeight="1">
      <c r="B361" s="339"/>
      <c r="C361" s="339"/>
      <c r="D361" s="317"/>
      <c r="E361" s="316"/>
      <c r="F361" s="316"/>
      <c r="G361" s="317"/>
      <c r="H361" s="460"/>
      <c r="I361" s="460"/>
      <c r="J361" s="357"/>
      <c r="K361" s="460"/>
      <c r="L361" s="357"/>
    </row>
    <row r="362" spans="2:12" ht="15.75" customHeight="1">
      <c r="B362" s="339"/>
      <c r="C362" s="339"/>
      <c r="D362" s="317"/>
      <c r="E362" s="316"/>
      <c r="F362" s="316"/>
      <c r="G362" s="317"/>
      <c r="H362" s="460"/>
      <c r="I362" s="460"/>
      <c r="J362" s="357"/>
      <c r="K362" s="460"/>
      <c r="L362" s="357"/>
    </row>
    <row r="363" spans="2:12" ht="15.75" customHeight="1">
      <c r="B363" s="339"/>
      <c r="C363" s="339"/>
      <c r="D363" s="317"/>
      <c r="E363" s="316"/>
      <c r="F363" s="316"/>
      <c r="G363" s="317"/>
      <c r="H363" s="460"/>
      <c r="I363" s="460"/>
      <c r="J363" s="357"/>
      <c r="K363" s="460"/>
      <c r="L363" s="357"/>
    </row>
    <row r="364" spans="2:12" ht="15.75" customHeight="1">
      <c r="B364" s="339"/>
      <c r="C364" s="339"/>
      <c r="D364" s="317"/>
      <c r="E364" s="316"/>
      <c r="F364" s="316"/>
      <c r="G364" s="317"/>
      <c r="H364" s="460"/>
      <c r="I364" s="460"/>
      <c r="J364" s="357"/>
      <c r="K364" s="460"/>
      <c r="L364" s="357"/>
    </row>
    <row r="365" spans="2:12" ht="15.75" customHeight="1">
      <c r="B365" s="339"/>
      <c r="C365" s="339"/>
      <c r="D365" s="317"/>
      <c r="E365" s="316"/>
      <c r="F365" s="316"/>
      <c r="G365" s="317"/>
      <c r="H365" s="460"/>
      <c r="I365" s="460"/>
      <c r="J365" s="357"/>
      <c r="K365" s="460"/>
      <c r="L365" s="357"/>
    </row>
    <row r="366" spans="2:12" ht="15.75" customHeight="1">
      <c r="B366" s="339"/>
      <c r="C366" s="339"/>
      <c r="D366" s="317"/>
      <c r="E366" s="316"/>
      <c r="F366" s="316"/>
      <c r="G366" s="317"/>
      <c r="H366" s="460"/>
      <c r="I366" s="460"/>
      <c r="J366" s="357"/>
      <c r="K366" s="460"/>
      <c r="L366" s="357"/>
    </row>
    <row r="367" spans="2:12" ht="15.75" customHeight="1">
      <c r="B367" s="339"/>
      <c r="C367" s="339"/>
      <c r="D367" s="317"/>
      <c r="E367" s="316"/>
      <c r="F367" s="316"/>
      <c r="G367" s="317"/>
      <c r="H367" s="460"/>
      <c r="I367" s="460"/>
      <c r="J367" s="357"/>
      <c r="K367" s="460"/>
      <c r="L367" s="357"/>
    </row>
    <row r="368" spans="2:12" ht="15.75" customHeight="1">
      <c r="B368" s="339"/>
      <c r="C368" s="339"/>
      <c r="D368" s="317"/>
      <c r="E368" s="316"/>
      <c r="F368" s="316"/>
      <c r="G368" s="317"/>
      <c r="H368" s="460"/>
      <c r="I368" s="460"/>
      <c r="J368" s="357"/>
      <c r="K368" s="460"/>
      <c r="L368" s="357"/>
    </row>
    <row r="369" spans="2:12" ht="15.75" customHeight="1">
      <c r="B369" s="339"/>
      <c r="C369" s="339"/>
      <c r="D369" s="317"/>
      <c r="E369" s="316"/>
      <c r="F369" s="316"/>
      <c r="G369" s="317"/>
      <c r="H369" s="460"/>
      <c r="I369" s="460"/>
      <c r="J369" s="357"/>
      <c r="K369" s="460"/>
      <c r="L369" s="357"/>
    </row>
    <row r="370" spans="2:12" ht="15.75" customHeight="1">
      <c r="B370" s="339"/>
      <c r="C370" s="339"/>
      <c r="D370" s="317"/>
      <c r="E370" s="316"/>
      <c r="F370" s="316"/>
      <c r="G370" s="317"/>
      <c r="H370" s="460"/>
      <c r="I370" s="460"/>
      <c r="J370" s="357"/>
      <c r="K370" s="460"/>
      <c r="L370" s="357"/>
    </row>
    <row r="371" spans="2:12" ht="15.75" customHeight="1">
      <c r="B371" s="339"/>
      <c r="C371" s="339"/>
      <c r="D371" s="317"/>
      <c r="E371" s="316"/>
      <c r="F371" s="316"/>
      <c r="G371" s="317"/>
      <c r="H371" s="460"/>
      <c r="I371" s="460"/>
      <c r="J371" s="357"/>
      <c r="K371" s="460"/>
      <c r="L371" s="357"/>
    </row>
    <row r="372" spans="2:12" ht="15.75" customHeight="1">
      <c r="B372" s="339"/>
      <c r="C372" s="339"/>
      <c r="D372" s="317"/>
      <c r="E372" s="316"/>
      <c r="F372" s="316"/>
      <c r="G372" s="317"/>
      <c r="H372" s="460"/>
      <c r="I372" s="460"/>
      <c r="J372" s="357"/>
      <c r="K372" s="460"/>
      <c r="L372" s="357"/>
    </row>
    <row r="373" spans="2:12" ht="15.75" customHeight="1">
      <c r="B373" s="339"/>
      <c r="C373" s="339"/>
      <c r="D373" s="317"/>
      <c r="E373" s="316"/>
      <c r="F373" s="316"/>
      <c r="G373" s="317"/>
      <c r="H373" s="460"/>
      <c r="I373" s="460"/>
      <c r="J373" s="357"/>
      <c r="K373" s="460"/>
      <c r="L373" s="357"/>
    </row>
    <row r="374" spans="2:12" ht="15.75" customHeight="1">
      <c r="B374" s="339"/>
      <c r="C374" s="339"/>
      <c r="D374" s="317"/>
      <c r="E374" s="316"/>
      <c r="F374" s="316"/>
      <c r="G374" s="317"/>
      <c r="H374" s="460"/>
      <c r="I374" s="460"/>
      <c r="J374" s="357"/>
      <c r="K374" s="460"/>
      <c r="L374" s="357"/>
    </row>
    <row r="375" spans="2:12" ht="15.75" customHeight="1">
      <c r="B375" s="471"/>
      <c r="C375" s="471"/>
      <c r="D375" s="451"/>
      <c r="E375" s="458"/>
      <c r="F375" s="458"/>
      <c r="G375" s="451"/>
      <c r="H375" s="344"/>
      <c r="I375" s="353"/>
      <c r="J375" s="357"/>
      <c r="K375" s="353"/>
      <c r="L375" s="357"/>
    </row>
    <row r="376" spans="2:12" ht="15.75" customHeight="1">
      <c r="B376" s="472"/>
      <c r="C376" s="472"/>
      <c r="D376" s="458"/>
      <c r="E376" s="458"/>
      <c r="F376" s="458"/>
      <c r="G376" s="451"/>
      <c r="H376" s="353"/>
      <c r="I376" s="353"/>
      <c r="J376" s="357"/>
      <c r="K376" s="353"/>
      <c r="L376" s="357"/>
    </row>
    <row r="377" spans="2:12" ht="9.75" customHeight="1">
      <c r="B377" s="472"/>
      <c r="C377" s="472"/>
      <c r="D377" s="451"/>
      <c r="E377" s="451"/>
      <c r="F377" s="451"/>
      <c r="G377" s="312"/>
      <c r="H377" s="473"/>
      <c r="I377" s="473"/>
      <c r="J377" s="323"/>
      <c r="K377" s="473"/>
      <c r="L377" s="323"/>
    </row>
    <row r="378" spans="2:12" ht="15.75" customHeight="1">
      <c r="B378" s="474"/>
      <c r="C378" s="474"/>
      <c r="D378" s="451"/>
      <c r="E378" s="451"/>
      <c r="F378" s="451"/>
      <c r="G378" s="312"/>
      <c r="H378" s="473"/>
      <c r="I378" s="473"/>
      <c r="J378" s="323"/>
      <c r="K378" s="473"/>
      <c r="L378" s="323"/>
    </row>
    <row r="379" spans="2:12" ht="9" customHeight="1">
      <c r="B379" s="472"/>
      <c r="C379" s="472"/>
      <c r="D379" s="451"/>
      <c r="E379" s="451"/>
      <c r="F379" s="451"/>
      <c r="G379" s="312"/>
      <c r="H379" s="473"/>
      <c r="I379" s="473"/>
      <c r="J379" s="323"/>
      <c r="K379" s="473"/>
      <c r="L379" s="323"/>
    </row>
    <row r="380" spans="2:12" ht="15.75" customHeight="1">
      <c r="B380" s="474"/>
      <c r="C380" s="474"/>
      <c r="D380" s="451"/>
      <c r="E380" s="451"/>
      <c r="F380" s="451"/>
      <c r="G380" s="312"/>
      <c r="H380" s="473"/>
      <c r="I380" s="473"/>
      <c r="J380" s="323"/>
      <c r="K380" s="473"/>
      <c r="L380" s="323"/>
    </row>
    <row r="381" spans="2:13" ht="15.75" customHeight="1">
      <c r="B381" s="472"/>
      <c r="C381" s="472"/>
      <c r="D381" s="458"/>
      <c r="E381" s="451"/>
      <c r="F381" s="451"/>
      <c r="G381" s="451"/>
      <c r="H381" s="475"/>
      <c r="I381" s="475"/>
      <c r="J381" s="476"/>
      <c r="K381" s="475"/>
      <c r="L381" s="476"/>
      <c r="M381" s="362"/>
    </row>
    <row r="382" spans="2:12" ht="15.75" customHeight="1">
      <c r="B382" s="472"/>
      <c r="C382" s="472"/>
      <c r="D382" s="451"/>
      <c r="E382" s="451"/>
      <c r="F382" s="451"/>
      <c r="G382" s="451"/>
      <c r="H382" s="318"/>
      <c r="I382" s="318"/>
      <c r="J382" s="323"/>
      <c r="K382" s="318"/>
      <c r="L382" s="323"/>
    </row>
    <row r="383" spans="2:12" ht="15.75">
      <c r="B383" s="472"/>
      <c r="C383" s="472"/>
      <c r="D383" s="458"/>
      <c r="E383" s="451"/>
      <c r="F383" s="451"/>
      <c r="G383" s="451"/>
      <c r="H383" s="451"/>
      <c r="I383" s="451"/>
      <c r="J383" s="451"/>
      <c r="K383" s="451"/>
      <c r="L383" s="451"/>
    </row>
    <row r="384" spans="2:12" ht="15.75">
      <c r="B384" s="472"/>
      <c r="C384" s="472"/>
      <c r="D384" s="458"/>
      <c r="E384" s="451"/>
      <c r="F384" s="451"/>
      <c r="G384" s="451"/>
      <c r="H384" s="451"/>
      <c r="I384" s="451"/>
      <c r="J384" s="451"/>
      <c r="K384" s="451"/>
      <c r="L384" s="451"/>
    </row>
    <row r="385" spans="2:12" ht="16.5" customHeight="1">
      <c r="B385" s="472"/>
      <c r="C385" s="472"/>
      <c r="D385" s="477"/>
      <c r="E385" s="451"/>
      <c r="F385" s="451"/>
      <c r="G385" s="451"/>
      <c r="H385" s="451"/>
      <c r="I385" s="451"/>
      <c r="J385" s="344"/>
      <c r="K385" s="451"/>
      <c r="L385" s="344"/>
    </row>
    <row r="386" spans="2:13" ht="15.75">
      <c r="B386" s="472"/>
      <c r="C386" s="472"/>
      <c r="D386" s="451"/>
      <c r="E386" s="451"/>
      <c r="F386" s="451"/>
      <c r="G386" s="451"/>
      <c r="H386" s="344"/>
      <c r="I386" s="344"/>
      <c r="J386" s="354"/>
      <c r="K386" s="344"/>
      <c r="L386" s="354"/>
      <c r="M386" s="362"/>
    </row>
    <row r="387" spans="2:12" ht="16.5" customHeight="1">
      <c r="B387" s="472"/>
      <c r="C387" s="472"/>
      <c r="D387" s="451"/>
      <c r="E387" s="451"/>
      <c r="F387" s="451"/>
      <c r="G387" s="451"/>
      <c r="H387" s="344"/>
      <c r="I387" s="344"/>
      <c r="J387" s="344"/>
      <c r="K387" s="344"/>
      <c r="L387" s="344"/>
    </row>
    <row r="388" spans="2:12" ht="15.75">
      <c r="B388" s="474"/>
      <c r="C388" s="474"/>
      <c r="D388" s="451"/>
      <c r="E388" s="451"/>
      <c r="F388" s="451"/>
      <c r="G388" s="451"/>
      <c r="H388" s="344"/>
      <c r="I388" s="344"/>
      <c r="J388" s="344"/>
      <c r="K388" s="344"/>
      <c r="L388" s="344"/>
    </row>
    <row r="389" spans="2:12" ht="15.75">
      <c r="B389" s="474"/>
      <c r="C389" s="474"/>
      <c r="D389" s="451"/>
      <c r="E389" s="451"/>
      <c r="F389" s="451"/>
      <c r="G389" s="451"/>
      <c r="H389" s="344"/>
      <c r="I389" s="344"/>
      <c r="J389" s="344"/>
      <c r="K389" s="344"/>
      <c r="L389" s="344"/>
    </row>
    <row r="390" spans="2:12" ht="15.75">
      <c r="B390" s="474"/>
      <c r="C390" s="474"/>
      <c r="D390" s="451"/>
      <c r="E390" s="451"/>
      <c r="F390" s="451"/>
      <c r="G390" s="451"/>
      <c r="H390" s="344"/>
      <c r="I390" s="344"/>
      <c r="J390" s="344"/>
      <c r="K390" s="344"/>
      <c r="L390" s="344"/>
    </row>
    <row r="391" spans="2:12" ht="15.75">
      <c r="B391" s="474"/>
      <c r="C391" s="474"/>
      <c r="D391" s="451"/>
      <c r="E391" s="451"/>
      <c r="F391" s="451"/>
      <c r="G391" s="451"/>
      <c r="H391" s="344"/>
      <c r="I391" s="344"/>
      <c r="J391" s="344"/>
      <c r="K391" s="344"/>
      <c r="L391" s="344"/>
    </row>
    <row r="392" spans="2:12" ht="15.75">
      <c r="B392" s="474"/>
      <c r="C392" s="474"/>
      <c r="D392" s="451"/>
      <c r="E392" s="451"/>
      <c r="F392" s="451"/>
      <c r="G392" s="451"/>
      <c r="H392" s="344"/>
      <c r="I392" s="344"/>
      <c r="J392" s="344"/>
      <c r="K392" s="344"/>
      <c r="L392" s="344"/>
    </row>
    <row r="393" spans="2:12" ht="15.75">
      <c r="B393" s="474"/>
      <c r="C393" s="474"/>
      <c r="D393" s="451"/>
      <c r="E393" s="451"/>
      <c r="F393" s="451"/>
      <c r="G393" s="451"/>
      <c r="H393" s="344"/>
      <c r="I393" s="344"/>
      <c r="J393" s="344"/>
      <c r="K393" s="344"/>
      <c r="L393" s="344"/>
    </row>
    <row r="394" spans="2:12" ht="15.75">
      <c r="B394" s="474"/>
      <c r="C394" s="474"/>
      <c r="D394" s="451"/>
      <c r="E394" s="451"/>
      <c r="F394" s="451"/>
      <c r="G394" s="451"/>
      <c r="H394" s="344"/>
      <c r="I394" s="344"/>
      <c r="J394" s="344"/>
      <c r="K394" s="344"/>
      <c r="L394" s="344"/>
    </row>
    <row r="395" spans="2:12" ht="16.5" customHeight="1">
      <c r="B395" s="474"/>
      <c r="C395" s="474"/>
      <c r="D395" s="451"/>
      <c r="E395" s="451"/>
      <c r="F395" s="451"/>
      <c r="G395" s="451"/>
      <c r="H395" s="344"/>
      <c r="I395" s="344"/>
      <c r="J395" s="344"/>
      <c r="K395" s="344"/>
      <c r="L395" s="344"/>
    </row>
    <row r="396" spans="2:12" ht="16.5" customHeight="1">
      <c r="B396" s="474"/>
      <c r="C396" s="474"/>
      <c r="D396" s="451"/>
      <c r="E396" s="451"/>
      <c r="F396" s="451"/>
      <c r="G396" s="451"/>
      <c r="H396" s="344"/>
      <c r="I396" s="344"/>
      <c r="J396" s="344"/>
      <c r="K396" s="344"/>
      <c r="L396" s="344"/>
    </row>
    <row r="397" spans="2:12" ht="16.5" customHeight="1">
      <c r="B397" s="474"/>
      <c r="C397" s="474"/>
      <c r="D397" s="451"/>
      <c r="E397" s="451"/>
      <c r="F397" s="451"/>
      <c r="G397" s="451"/>
      <c r="H397" s="344"/>
      <c r="I397" s="344"/>
      <c r="J397" s="344"/>
      <c r="K397" s="344"/>
      <c r="L397" s="344"/>
    </row>
    <row r="398" spans="2:12" ht="16.5" customHeight="1">
      <c r="B398" s="474"/>
      <c r="C398" s="474"/>
      <c r="D398" s="451"/>
      <c r="E398" s="451"/>
      <c r="F398" s="451"/>
      <c r="G398" s="451"/>
      <c r="H398" s="344"/>
      <c r="I398" s="344"/>
      <c r="J398" s="344"/>
      <c r="K398" s="344"/>
      <c r="L398" s="344"/>
    </row>
    <row r="399" spans="2:12" ht="16.5" customHeight="1">
      <c r="B399" s="474"/>
      <c r="C399" s="474"/>
      <c r="D399" s="451"/>
      <c r="E399" s="451"/>
      <c r="F399" s="451"/>
      <c r="G399" s="451"/>
      <c r="H399" s="344"/>
      <c r="I399" s="344"/>
      <c r="J399" s="344"/>
      <c r="K399" s="344"/>
      <c r="L399" s="344"/>
    </row>
    <row r="400" spans="2:12" ht="16.5" customHeight="1">
      <c r="B400" s="474"/>
      <c r="C400" s="474"/>
      <c r="D400" s="451"/>
      <c r="E400" s="451"/>
      <c r="F400" s="451"/>
      <c r="G400" s="451"/>
      <c r="H400" s="344"/>
      <c r="I400" s="344"/>
      <c r="J400" s="344"/>
      <c r="K400" s="344"/>
      <c r="L400" s="344"/>
    </row>
    <row r="401" spans="2:12" ht="16.5" customHeight="1">
      <c r="B401" s="474"/>
      <c r="C401" s="474"/>
      <c r="D401" s="451"/>
      <c r="E401" s="451"/>
      <c r="F401" s="451"/>
      <c r="G401" s="451"/>
      <c r="H401" s="344"/>
      <c r="I401" s="344"/>
      <c r="J401" s="344"/>
      <c r="K401" s="344"/>
      <c r="L401" s="344"/>
    </row>
    <row r="402" spans="2:12" ht="16.5" customHeight="1">
      <c r="B402" s="474"/>
      <c r="C402" s="474"/>
      <c r="D402" s="451"/>
      <c r="E402" s="451"/>
      <c r="F402" s="451"/>
      <c r="G402" s="451"/>
      <c r="H402" s="344"/>
      <c r="I402" s="344"/>
      <c r="J402" s="344"/>
      <c r="K402" s="344"/>
      <c r="L402" s="344"/>
    </row>
    <row r="403" spans="2:12" ht="16.5" customHeight="1">
      <c r="B403" s="474"/>
      <c r="C403" s="474"/>
      <c r="D403" s="451"/>
      <c r="E403" s="451"/>
      <c r="F403" s="451"/>
      <c r="G403" s="451"/>
      <c r="H403" s="344"/>
      <c r="I403" s="344"/>
      <c r="J403" s="344"/>
      <c r="K403" s="344"/>
      <c r="L403" s="344"/>
    </row>
    <row r="404" spans="2:12" ht="16.5" customHeight="1">
      <c r="B404" s="474"/>
      <c r="C404" s="474"/>
      <c r="D404" s="734"/>
      <c r="E404" s="734"/>
      <c r="F404" s="734"/>
      <c r="G404" s="734"/>
      <c r="H404" s="353"/>
      <c r="I404" s="353"/>
      <c r="J404" s="459"/>
      <c r="K404" s="353"/>
      <c r="L404" s="459"/>
    </row>
    <row r="405" spans="2:12" ht="16.5" customHeight="1">
      <c r="B405" s="474"/>
      <c r="C405" s="474"/>
      <c r="D405" s="451"/>
      <c r="E405" s="451"/>
      <c r="F405" s="451"/>
      <c r="G405" s="451"/>
      <c r="H405" s="353"/>
      <c r="I405" s="353"/>
      <c r="J405" s="353"/>
      <c r="K405" s="353"/>
      <c r="L405" s="343"/>
    </row>
    <row r="406" spans="2:12" ht="16.5" customHeight="1">
      <c r="B406" s="472"/>
      <c r="C406" s="472"/>
      <c r="D406" s="458"/>
      <c r="E406" s="451"/>
      <c r="F406" s="451"/>
      <c r="G406" s="451"/>
      <c r="H406" s="318"/>
      <c r="I406" s="318"/>
      <c r="J406" s="312"/>
      <c r="K406" s="312"/>
      <c r="L406" s="312"/>
    </row>
    <row r="407" spans="2:12" ht="15.75">
      <c r="B407" s="474"/>
      <c r="C407" s="474"/>
      <c r="D407" s="451"/>
      <c r="E407" s="451"/>
      <c r="F407" s="451"/>
      <c r="G407" s="451"/>
      <c r="H407" s="318"/>
      <c r="I407" s="318"/>
      <c r="J407" s="319"/>
      <c r="K407" s="319"/>
      <c r="L407" s="319"/>
    </row>
    <row r="408" spans="2:12" ht="15.75">
      <c r="B408" s="474"/>
      <c r="C408" s="474"/>
      <c r="D408" s="451"/>
      <c r="E408" s="451"/>
      <c r="F408" s="451"/>
      <c r="G408" s="451"/>
      <c r="H408" s="318"/>
      <c r="I408" s="318"/>
      <c r="J408" s="319"/>
      <c r="K408" s="319"/>
      <c r="L408" s="319"/>
    </row>
    <row r="409" spans="2:12" ht="17.25">
      <c r="B409" s="474"/>
      <c r="C409" s="474"/>
      <c r="D409" s="451"/>
      <c r="E409" s="451"/>
      <c r="F409" s="451"/>
      <c r="G409" s="451"/>
      <c r="H409" s="318"/>
      <c r="I409" s="318"/>
      <c r="J409" s="478"/>
      <c r="K409" s="319"/>
      <c r="L409" s="478"/>
    </row>
    <row r="410" spans="2:12" ht="17.25">
      <c r="B410" s="472"/>
      <c r="C410" s="472"/>
      <c r="D410" s="451"/>
      <c r="E410" s="458"/>
      <c r="F410" s="458"/>
      <c r="G410" s="451"/>
      <c r="H410" s="353"/>
      <c r="I410" s="353"/>
      <c r="J410" s="353"/>
      <c r="K410" s="353"/>
      <c r="L410" s="464"/>
    </row>
    <row r="411" spans="2:12" ht="17.25">
      <c r="B411" s="472"/>
      <c r="C411" s="472"/>
      <c r="D411" s="451"/>
      <c r="E411" s="458"/>
      <c r="F411" s="458"/>
      <c r="G411" s="451"/>
      <c r="H411" s="353"/>
      <c r="I411" s="353"/>
      <c r="J411" s="353"/>
      <c r="K411" s="353"/>
      <c r="L411" s="464"/>
    </row>
    <row r="412" spans="2:12" ht="17.25">
      <c r="B412" s="472"/>
      <c r="C412" s="472"/>
      <c r="D412" s="451"/>
      <c r="E412" s="458"/>
      <c r="F412" s="458"/>
      <c r="G412" s="451"/>
      <c r="H412" s="353"/>
      <c r="I412" s="353"/>
      <c r="J412" s="353"/>
      <c r="K412" s="353"/>
      <c r="L412" s="464"/>
    </row>
    <row r="413" spans="2:12" ht="17.25">
      <c r="B413" s="472"/>
      <c r="C413" s="472"/>
      <c r="D413" s="451"/>
      <c r="E413" s="458"/>
      <c r="F413" s="458"/>
      <c r="G413" s="451"/>
      <c r="H413" s="353"/>
      <c r="I413" s="353"/>
      <c r="J413" s="353"/>
      <c r="K413" s="353"/>
      <c r="L413" s="464"/>
    </row>
    <row r="414" spans="2:12" ht="18" customHeight="1">
      <c r="B414" s="479"/>
      <c r="C414" s="479"/>
      <c r="D414" s="480"/>
      <c r="E414" s="480"/>
      <c r="F414" s="480"/>
      <c r="G414" s="372"/>
      <c r="H414" s="373"/>
      <c r="I414" s="373"/>
      <c r="J414" s="373"/>
      <c r="K414" s="373"/>
      <c r="L414" s="480"/>
    </row>
    <row r="415" spans="2:12" ht="9.75" customHeight="1">
      <c r="B415" s="479"/>
      <c r="C415" s="479"/>
      <c r="D415" s="480"/>
      <c r="E415" s="480"/>
      <c r="F415" s="480"/>
      <c r="G415" s="372"/>
      <c r="H415" s="373"/>
      <c r="I415" s="373"/>
      <c r="J415" s="373"/>
      <c r="K415" s="373"/>
      <c r="L415" s="480"/>
    </row>
    <row r="416" spans="2:12" ht="18" customHeight="1">
      <c r="B416" s="479"/>
      <c r="C416" s="479"/>
      <c r="D416" s="372"/>
      <c r="E416" s="480"/>
      <c r="F416" s="480"/>
      <c r="G416" s="372"/>
      <c r="H416" s="373"/>
      <c r="I416" s="373"/>
      <c r="J416" s="423"/>
      <c r="K416" s="373"/>
      <c r="L416" s="379"/>
    </row>
    <row r="417" spans="2:12" ht="9.75" customHeight="1">
      <c r="B417" s="479"/>
      <c r="C417" s="479"/>
      <c r="D417" s="372"/>
      <c r="E417" s="480"/>
      <c r="F417" s="480"/>
      <c r="G417" s="372"/>
      <c r="H417" s="373"/>
      <c r="I417" s="373"/>
      <c r="J417" s="373"/>
      <c r="K417" s="373"/>
      <c r="L417" s="480"/>
    </row>
    <row r="418" spans="2:12" ht="16.5" customHeight="1">
      <c r="B418" s="479"/>
      <c r="C418" s="479"/>
      <c r="D418" s="372"/>
      <c r="E418" s="480"/>
      <c r="F418" s="480"/>
      <c r="G418" s="372"/>
      <c r="H418" s="373"/>
      <c r="I418" s="373"/>
      <c r="J418" s="481"/>
      <c r="K418" s="373"/>
      <c r="L418" s="482"/>
    </row>
    <row r="419" spans="2:12" ht="16.5" customHeight="1">
      <c r="B419" s="479"/>
      <c r="C419" s="479"/>
      <c r="D419" s="372"/>
      <c r="E419" s="480"/>
      <c r="F419" s="480"/>
      <c r="G419" s="372"/>
      <c r="H419" s="373"/>
      <c r="I419" s="373"/>
      <c r="J419" s="483"/>
      <c r="K419" s="373"/>
      <c r="L419" s="484"/>
    </row>
    <row r="420" spans="2:12" ht="18" customHeight="1">
      <c r="B420" s="479"/>
      <c r="C420" s="479"/>
      <c r="D420" s="372"/>
      <c r="E420" s="480"/>
      <c r="F420" s="480"/>
      <c r="G420" s="372"/>
      <c r="H420" s="373"/>
      <c r="I420" s="373"/>
      <c r="J420" s="373"/>
      <c r="K420" s="373"/>
      <c r="L420" s="480"/>
    </row>
    <row r="421" spans="2:12" ht="18" customHeight="1">
      <c r="B421" s="479"/>
      <c r="C421" s="479"/>
      <c r="D421" s="372"/>
      <c r="E421" s="480"/>
      <c r="F421" s="480"/>
      <c r="G421" s="372"/>
      <c r="H421" s="373"/>
      <c r="I421" s="373"/>
      <c r="J421" s="373"/>
      <c r="K421" s="373"/>
      <c r="L421" s="480"/>
    </row>
    <row r="422" spans="2:12" ht="18" customHeight="1">
      <c r="B422" s="479"/>
      <c r="C422" s="479"/>
      <c r="D422" s="372"/>
      <c r="E422" s="480"/>
      <c r="F422" s="480"/>
      <c r="G422" s="372"/>
      <c r="H422" s="373"/>
      <c r="I422" s="373"/>
      <c r="J422" s="373"/>
      <c r="K422" s="373"/>
      <c r="L422" s="480"/>
    </row>
    <row r="423" spans="2:12" ht="18" customHeight="1">
      <c r="B423" s="479"/>
      <c r="C423" s="479"/>
      <c r="D423" s="372"/>
      <c r="E423" s="480"/>
      <c r="F423" s="480"/>
      <c r="G423" s="372"/>
      <c r="H423" s="373"/>
      <c r="I423" s="373"/>
      <c r="J423" s="373"/>
      <c r="K423" s="373"/>
      <c r="L423" s="480"/>
    </row>
    <row r="424" spans="2:12" ht="18" customHeight="1">
      <c r="B424" s="479"/>
      <c r="C424" s="479"/>
      <c r="D424" s="372"/>
      <c r="E424" s="480"/>
      <c r="F424" s="480"/>
      <c r="G424" s="372"/>
      <c r="H424" s="373"/>
      <c r="I424" s="373"/>
      <c r="J424" s="373"/>
      <c r="K424" s="373"/>
      <c r="L424" s="480"/>
    </row>
    <row r="425" spans="2:12" ht="18" customHeight="1">
      <c r="B425" s="479"/>
      <c r="C425" s="479"/>
      <c r="D425" s="372"/>
      <c r="E425" s="480"/>
      <c r="F425" s="480"/>
      <c r="G425" s="372"/>
      <c r="H425" s="373"/>
      <c r="I425" s="373"/>
      <c r="J425" s="373"/>
      <c r="K425" s="373"/>
      <c r="L425" s="480"/>
    </row>
    <row r="426" spans="2:12" ht="18" customHeight="1">
      <c r="B426" s="479"/>
      <c r="C426" s="479"/>
      <c r="D426" s="372"/>
      <c r="E426" s="480"/>
      <c r="F426" s="480"/>
      <c r="G426" s="372"/>
      <c r="H426" s="373"/>
      <c r="I426" s="373"/>
      <c r="J426" s="373"/>
      <c r="K426" s="373"/>
      <c r="L426" s="480"/>
    </row>
    <row r="427" spans="2:12" ht="18" customHeight="1">
      <c r="B427" s="479"/>
      <c r="C427" s="479"/>
      <c r="D427" s="372"/>
      <c r="E427" s="480"/>
      <c r="F427" s="480"/>
      <c r="G427" s="372"/>
      <c r="H427" s="423"/>
      <c r="I427" s="373"/>
      <c r="J427" s="373"/>
      <c r="K427" s="373"/>
      <c r="L427" s="480"/>
    </row>
    <row r="428" spans="2:12" s="367" customFormat="1" ht="16.5" customHeight="1">
      <c r="B428" s="479"/>
      <c r="C428" s="479"/>
      <c r="D428" s="480"/>
      <c r="E428" s="480"/>
      <c r="F428" s="480"/>
      <c r="G428" s="372"/>
      <c r="H428" s="373"/>
      <c r="I428" s="373"/>
      <c r="J428" s="373"/>
      <c r="K428" s="373"/>
      <c r="L428" s="485"/>
    </row>
    <row r="429" spans="2:12" s="367" customFormat="1" ht="15.75">
      <c r="B429" s="486"/>
      <c r="C429" s="486"/>
      <c r="D429" s="374"/>
      <c r="E429" s="480"/>
      <c r="F429" s="480"/>
      <c r="G429" s="372"/>
      <c r="H429" s="373"/>
      <c r="I429" s="373"/>
      <c r="J429" s="373"/>
      <c r="K429" s="373"/>
      <c r="L429" s="485"/>
    </row>
    <row r="430" spans="2:82" s="487" customFormat="1" ht="15.75">
      <c r="B430" s="479"/>
      <c r="C430" s="479"/>
      <c r="D430" s="372"/>
      <c r="E430" s="480"/>
      <c r="F430" s="480"/>
      <c r="G430" s="372"/>
      <c r="H430" s="373"/>
      <c r="I430" s="373"/>
      <c r="J430" s="379"/>
      <c r="K430" s="373"/>
      <c r="L430" s="379"/>
      <c r="M430" s="367"/>
      <c r="N430" s="367"/>
      <c r="O430" s="367"/>
      <c r="P430" s="367"/>
      <c r="Q430" s="367"/>
      <c r="R430" s="367"/>
      <c r="S430" s="367"/>
      <c r="T430" s="367"/>
      <c r="U430" s="367"/>
      <c r="V430" s="367"/>
      <c r="W430" s="367"/>
      <c r="X430" s="367"/>
      <c r="Y430" s="367"/>
      <c r="Z430" s="367"/>
      <c r="AA430" s="367"/>
      <c r="AB430" s="367"/>
      <c r="AC430" s="367"/>
      <c r="AD430" s="367"/>
      <c r="AE430" s="367"/>
      <c r="AF430" s="367"/>
      <c r="AG430" s="367"/>
      <c r="AH430" s="367"/>
      <c r="AI430" s="367"/>
      <c r="AJ430" s="367"/>
      <c r="AK430" s="367"/>
      <c r="AL430" s="367"/>
      <c r="AM430" s="367"/>
      <c r="AN430" s="367"/>
      <c r="AO430" s="367"/>
      <c r="AP430" s="367"/>
      <c r="AQ430" s="367"/>
      <c r="AR430" s="367"/>
      <c r="AS430" s="367"/>
      <c r="AT430" s="367"/>
      <c r="AU430" s="367"/>
      <c r="AV430" s="367"/>
      <c r="AW430" s="367"/>
      <c r="AX430" s="367"/>
      <c r="AY430" s="367"/>
      <c r="AZ430" s="367"/>
      <c r="BA430" s="367"/>
      <c r="BB430" s="367"/>
      <c r="BC430" s="367"/>
      <c r="BD430" s="367"/>
      <c r="BE430" s="367"/>
      <c r="BF430" s="367"/>
      <c r="BG430" s="367"/>
      <c r="BH430" s="367"/>
      <c r="BI430" s="367"/>
      <c r="BJ430" s="367"/>
      <c r="BK430" s="367"/>
      <c r="BL430" s="367"/>
      <c r="BM430" s="367"/>
      <c r="BN430" s="367"/>
      <c r="BO430" s="367"/>
      <c r="BP430" s="367"/>
      <c r="BQ430" s="367"/>
      <c r="BR430" s="367"/>
      <c r="BS430" s="367"/>
      <c r="BT430" s="367"/>
      <c r="BU430" s="367"/>
      <c r="BV430" s="367"/>
      <c r="BW430" s="367"/>
      <c r="BX430" s="367"/>
      <c r="BY430" s="367"/>
      <c r="BZ430" s="367"/>
      <c r="CA430" s="367"/>
      <c r="CB430" s="367"/>
      <c r="CC430" s="367"/>
      <c r="CD430" s="367"/>
    </row>
    <row r="431" spans="2:82" s="487" customFormat="1" ht="16.5" customHeight="1">
      <c r="B431" s="479"/>
      <c r="C431" s="479"/>
      <c r="D431" s="372"/>
      <c r="E431" s="480"/>
      <c r="F431" s="480"/>
      <c r="G431" s="372"/>
      <c r="H431" s="373"/>
      <c r="I431" s="373"/>
      <c r="J431" s="379"/>
      <c r="K431" s="373"/>
      <c r="L431" s="379"/>
      <c r="M431" s="367"/>
      <c r="N431" s="367"/>
      <c r="O431" s="367"/>
      <c r="P431" s="367"/>
      <c r="Q431" s="367"/>
      <c r="R431" s="367"/>
      <c r="S431" s="367"/>
      <c r="T431" s="367"/>
      <c r="U431" s="367"/>
      <c r="V431" s="367"/>
      <c r="W431" s="367"/>
      <c r="X431" s="367"/>
      <c r="Y431" s="367"/>
      <c r="Z431" s="367"/>
      <c r="AA431" s="367"/>
      <c r="AB431" s="367"/>
      <c r="AC431" s="367"/>
      <c r="AD431" s="367"/>
      <c r="AE431" s="367"/>
      <c r="AF431" s="367"/>
      <c r="AG431" s="367"/>
      <c r="AH431" s="367"/>
      <c r="AI431" s="367"/>
      <c r="AJ431" s="367"/>
      <c r="AK431" s="367"/>
      <c r="AL431" s="367"/>
      <c r="AM431" s="367"/>
      <c r="AN431" s="367"/>
      <c r="AO431" s="367"/>
      <c r="AP431" s="367"/>
      <c r="AQ431" s="367"/>
      <c r="AR431" s="367"/>
      <c r="AS431" s="367"/>
      <c r="AT431" s="367"/>
      <c r="AU431" s="367"/>
      <c r="AV431" s="367"/>
      <c r="AW431" s="367"/>
      <c r="AX431" s="367"/>
      <c r="AY431" s="367"/>
      <c r="AZ431" s="367"/>
      <c r="BA431" s="367"/>
      <c r="BB431" s="367"/>
      <c r="BC431" s="367"/>
      <c r="BD431" s="367"/>
      <c r="BE431" s="367"/>
      <c r="BF431" s="367"/>
      <c r="BG431" s="367"/>
      <c r="BH431" s="367"/>
      <c r="BI431" s="367"/>
      <c r="BJ431" s="367"/>
      <c r="BK431" s="367"/>
      <c r="BL431" s="367"/>
      <c r="BM431" s="367"/>
      <c r="BN431" s="367"/>
      <c r="BO431" s="367"/>
      <c r="BP431" s="367"/>
      <c r="BQ431" s="367"/>
      <c r="BR431" s="367"/>
      <c r="BS431" s="367"/>
      <c r="BT431" s="367"/>
      <c r="BU431" s="367"/>
      <c r="BV431" s="367"/>
      <c r="BW431" s="367"/>
      <c r="BX431" s="367"/>
      <c r="BY431" s="367"/>
      <c r="BZ431" s="367"/>
      <c r="CA431" s="367"/>
      <c r="CB431" s="367"/>
      <c r="CC431" s="367"/>
      <c r="CD431" s="367"/>
    </row>
    <row r="432" spans="2:82" s="487" customFormat="1" ht="16.5" customHeight="1">
      <c r="B432" s="486"/>
      <c r="C432" s="486"/>
      <c r="D432" s="480"/>
      <c r="E432" s="480"/>
      <c r="F432" s="480"/>
      <c r="G432" s="372"/>
      <c r="H432" s="373"/>
      <c r="I432" s="373"/>
      <c r="J432" s="488"/>
      <c r="K432" s="373"/>
      <c r="L432" s="488"/>
      <c r="M432" s="367"/>
      <c r="N432" s="367"/>
      <c r="O432" s="367"/>
      <c r="P432" s="367"/>
      <c r="Q432" s="367"/>
      <c r="R432" s="367"/>
      <c r="S432" s="367"/>
      <c r="T432" s="367"/>
      <c r="U432" s="367"/>
      <c r="V432" s="367"/>
      <c r="W432" s="367"/>
      <c r="X432" s="367"/>
      <c r="Y432" s="367"/>
      <c r="Z432" s="367"/>
      <c r="AA432" s="367"/>
      <c r="AB432" s="367"/>
      <c r="AC432" s="367"/>
      <c r="AD432" s="367"/>
      <c r="AE432" s="367"/>
      <c r="AF432" s="367"/>
      <c r="AG432" s="367"/>
      <c r="AH432" s="367"/>
      <c r="AI432" s="367"/>
      <c r="AJ432" s="367"/>
      <c r="AK432" s="367"/>
      <c r="AL432" s="367"/>
      <c r="AM432" s="367"/>
      <c r="AN432" s="367"/>
      <c r="AO432" s="367"/>
      <c r="AP432" s="367"/>
      <c r="AQ432" s="367"/>
      <c r="AR432" s="367"/>
      <c r="AS432" s="367"/>
      <c r="AT432" s="367"/>
      <c r="AU432" s="367"/>
      <c r="AV432" s="367"/>
      <c r="AW432" s="367"/>
      <c r="AX432" s="367"/>
      <c r="AY432" s="367"/>
      <c r="AZ432" s="367"/>
      <c r="BA432" s="367"/>
      <c r="BB432" s="367"/>
      <c r="BC432" s="367"/>
      <c r="BD432" s="367"/>
      <c r="BE432" s="367"/>
      <c r="BF432" s="367"/>
      <c r="BG432" s="367"/>
      <c r="BH432" s="367"/>
      <c r="BI432" s="367"/>
      <c r="BJ432" s="367"/>
      <c r="BK432" s="367"/>
      <c r="BL432" s="367"/>
      <c r="BM432" s="367"/>
      <c r="BN432" s="367"/>
      <c r="BO432" s="367"/>
      <c r="BP432" s="367"/>
      <c r="BQ432" s="367"/>
      <c r="BR432" s="367"/>
      <c r="BS432" s="367"/>
      <c r="BT432" s="367"/>
      <c r="BU432" s="367"/>
      <c r="BV432" s="367"/>
      <c r="BW432" s="367"/>
      <c r="BX432" s="367"/>
      <c r="BY432" s="367"/>
      <c r="BZ432" s="367"/>
      <c r="CA432" s="367"/>
      <c r="CB432" s="367"/>
      <c r="CC432" s="367"/>
      <c r="CD432" s="367"/>
    </row>
    <row r="433" spans="2:82" s="487" customFormat="1" ht="16.5" customHeight="1">
      <c r="B433" s="486"/>
      <c r="C433" s="486"/>
      <c r="D433" s="451"/>
      <c r="E433" s="458"/>
      <c r="F433" s="458"/>
      <c r="G433" s="489"/>
      <c r="H433" s="353"/>
      <c r="I433" s="353"/>
      <c r="J433" s="353"/>
      <c r="K433" s="353"/>
      <c r="L433" s="319"/>
      <c r="M433" s="367"/>
      <c r="N433" s="367"/>
      <c r="O433" s="367"/>
      <c r="P433" s="367"/>
      <c r="Q433" s="367"/>
      <c r="R433" s="367"/>
      <c r="S433" s="367"/>
      <c r="T433" s="367"/>
      <c r="U433" s="367"/>
      <c r="V433" s="367"/>
      <c r="W433" s="367"/>
      <c r="X433" s="367"/>
      <c r="Y433" s="367"/>
      <c r="Z433" s="367"/>
      <c r="AA433" s="367"/>
      <c r="AB433" s="367"/>
      <c r="AC433" s="367"/>
      <c r="AD433" s="367"/>
      <c r="AE433" s="367"/>
      <c r="AF433" s="367"/>
      <c r="AG433" s="367"/>
      <c r="AH433" s="367"/>
      <c r="AI433" s="367"/>
      <c r="AJ433" s="367"/>
      <c r="AK433" s="367"/>
      <c r="AL433" s="367"/>
      <c r="AM433" s="367"/>
      <c r="AN433" s="367"/>
      <c r="AO433" s="367"/>
      <c r="AP433" s="367"/>
      <c r="AQ433" s="367"/>
      <c r="AR433" s="367"/>
      <c r="AS433" s="367"/>
      <c r="AT433" s="367"/>
      <c r="AU433" s="367"/>
      <c r="AV433" s="367"/>
      <c r="AW433" s="367"/>
      <c r="AX433" s="367"/>
      <c r="AY433" s="367"/>
      <c r="AZ433" s="367"/>
      <c r="BA433" s="367"/>
      <c r="BB433" s="367"/>
      <c r="BC433" s="367"/>
      <c r="BD433" s="367"/>
      <c r="BE433" s="367"/>
      <c r="BF433" s="367"/>
      <c r="BG433" s="367"/>
      <c r="BH433" s="367"/>
      <c r="BI433" s="367"/>
      <c r="BJ433" s="367"/>
      <c r="BK433" s="367"/>
      <c r="BL433" s="367"/>
      <c r="BM433" s="367"/>
      <c r="BN433" s="367"/>
      <c r="BO433" s="367"/>
      <c r="BP433" s="367"/>
      <c r="BQ433" s="367"/>
      <c r="BR433" s="367"/>
      <c r="BS433" s="367"/>
      <c r="BT433" s="367"/>
      <c r="BU433" s="367"/>
      <c r="BV433" s="367"/>
      <c r="BW433" s="367"/>
      <c r="BX433" s="367"/>
      <c r="BY433" s="367"/>
      <c r="BZ433" s="367"/>
      <c r="CA433" s="367"/>
      <c r="CB433" s="367"/>
      <c r="CC433" s="367"/>
      <c r="CD433" s="367"/>
    </row>
    <row r="434" spans="2:82" s="487" customFormat="1" ht="16.5" customHeight="1">
      <c r="B434" s="472"/>
      <c r="C434" s="472"/>
      <c r="D434" s="458"/>
      <c r="E434" s="458"/>
      <c r="F434" s="458"/>
      <c r="G434" s="451"/>
      <c r="H434" s="318"/>
      <c r="I434" s="318"/>
      <c r="J434" s="318"/>
      <c r="K434" s="318"/>
      <c r="L434" s="344"/>
      <c r="M434" s="367"/>
      <c r="N434" s="367"/>
      <c r="O434" s="367"/>
      <c r="P434" s="367"/>
      <c r="Q434" s="367"/>
      <c r="R434" s="367"/>
      <c r="S434" s="367"/>
      <c r="T434" s="367"/>
      <c r="U434" s="367"/>
      <c r="V434" s="367"/>
      <c r="W434" s="367"/>
      <c r="X434" s="367"/>
      <c r="Y434" s="367"/>
      <c r="Z434" s="367"/>
      <c r="AA434" s="367"/>
      <c r="AB434" s="367"/>
      <c r="AC434" s="367"/>
      <c r="AD434" s="367"/>
      <c r="AE434" s="367"/>
      <c r="AF434" s="367"/>
      <c r="AG434" s="367"/>
      <c r="AH434" s="367"/>
      <c r="AI434" s="367"/>
      <c r="AJ434" s="367"/>
      <c r="AK434" s="367"/>
      <c r="AL434" s="367"/>
      <c r="AM434" s="367"/>
      <c r="AN434" s="367"/>
      <c r="AO434" s="367"/>
      <c r="AP434" s="367"/>
      <c r="AQ434" s="367"/>
      <c r="AR434" s="367"/>
      <c r="AS434" s="367"/>
      <c r="AT434" s="367"/>
      <c r="AU434" s="367"/>
      <c r="AV434" s="367"/>
      <c r="AW434" s="367"/>
      <c r="AX434" s="367"/>
      <c r="AY434" s="367"/>
      <c r="AZ434" s="367"/>
      <c r="BA434" s="367"/>
      <c r="BB434" s="367"/>
      <c r="BC434" s="367"/>
      <c r="BD434" s="367"/>
      <c r="BE434" s="367"/>
      <c r="BF434" s="367"/>
      <c r="BG434" s="367"/>
      <c r="BH434" s="367"/>
      <c r="BI434" s="367"/>
      <c r="BJ434" s="367"/>
      <c r="BK434" s="367"/>
      <c r="BL434" s="367"/>
      <c r="BM434" s="367"/>
      <c r="BN434" s="367"/>
      <c r="BO434" s="367"/>
      <c r="BP434" s="367"/>
      <c r="BQ434" s="367"/>
      <c r="BR434" s="367"/>
      <c r="BS434" s="367"/>
      <c r="BT434" s="367"/>
      <c r="BU434" s="367"/>
      <c r="BV434" s="367"/>
      <c r="BW434" s="367"/>
      <c r="BX434" s="367"/>
      <c r="BY434" s="367"/>
      <c r="BZ434" s="367"/>
      <c r="CA434" s="367"/>
      <c r="CB434" s="367"/>
      <c r="CC434" s="367"/>
      <c r="CD434" s="367"/>
    </row>
    <row r="435" spans="2:12" ht="9.75" customHeight="1">
      <c r="B435" s="472"/>
      <c r="C435" s="472"/>
      <c r="D435" s="374"/>
      <c r="E435" s="458"/>
      <c r="F435" s="458"/>
      <c r="G435" s="451"/>
      <c r="H435" s="318"/>
      <c r="I435" s="318"/>
      <c r="J435" s="318"/>
      <c r="K435" s="318"/>
      <c r="L435" s="344"/>
    </row>
    <row r="436" spans="2:12" ht="15.75">
      <c r="B436" s="472"/>
      <c r="C436" s="472"/>
      <c r="D436" s="451"/>
      <c r="E436" s="458"/>
      <c r="F436" s="458"/>
      <c r="G436" s="451"/>
      <c r="H436" s="318"/>
      <c r="I436" s="318"/>
      <c r="J436" s="344"/>
      <c r="K436" s="318"/>
      <c r="L436" s="344"/>
    </row>
    <row r="437" spans="2:12" ht="16.5" customHeight="1">
      <c r="B437" s="472"/>
      <c r="C437" s="472"/>
      <c r="D437" s="451"/>
      <c r="E437" s="458"/>
      <c r="F437" s="458"/>
      <c r="G437" s="451"/>
      <c r="H437" s="318"/>
      <c r="I437" s="318"/>
      <c r="J437" s="344"/>
      <c r="K437" s="318"/>
      <c r="L437" s="344"/>
    </row>
    <row r="438" spans="2:12" ht="16.5" customHeight="1">
      <c r="B438" s="474"/>
      <c r="C438" s="474"/>
      <c r="D438" s="458"/>
      <c r="E438" s="458"/>
      <c r="F438" s="458"/>
      <c r="G438" s="489"/>
      <c r="H438" s="353"/>
      <c r="I438" s="353"/>
      <c r="J438" s="490"/>
      <c r="K438" s="353"/>
      <c r="L438" s="490"/>
    </row>
    <row r="439" spans="2:12" ht="16.5" customHeight="1">
      <c r="B439" s="474"/>
      <c r="C439" s="474"/>
      <c r="D439" s="458"/>
      <c r="E439" s="451"/>
      <c r="F439" s="451"/>
      <c r="G439" s="451"/>
      <c r="H439" s="353"/>
      <c r="I439" s="353"/>
      <c r="J439" s="318"/>
      <c r="K439" s="353"/>
      <c r="L439" s="318"/>
    </row>
    <row r="440" spans="2:12" ht="16.5" customHeight="1">
      <c r="B440" s="474"/>
      <c r="C440" s="474"/>
      <c r="D440" s="451"/>
      <c r="E440" s="451"/>
      <c r="F440" s="451"/>
      <c r="G440" s="451"/>
      <c r="H440" s="353"/>
      <c r="I440" s="353"/>
      <c r="J440" s="318"/>
      <c r="K440" s="353"/>
      <c r="L440" s="318"/>
    </row>
    <row r="441" spans="2:12" ht="16.5" customHeight="1">
      <c r="B441" s="474"/>
      <c r="C441" s="474"/>
      <c r="D441" s="451"/>
      <c r="E441" s="451"/>
      <c r="F441" s="451"/>
      <c r="G441" s="451"/>
      <c r="H441" s="353"/>
      <c r="I441" s="353"/>
      <c r="J441" s="318"/>
      <c r="K441" s="353"/>
      <c r="L441" s="318"/>
    </row>
    <row r="442" spans="2:12" ht="16.5" customHeight="1">
      <c r="B442" s="474"/>
      <c r="C442" s="474"/>
      <c r="D442" s="458"/>
      <c r="E442" s="451"/>
      <c r="F442" s="451"/>
      <c r="G442" s="451"/>
      <c r="H442" s="353"/>
      <c r="I442" s="353"/>
      <c r="J442" s="318"/>
      <c r="K442" s="353"/>
      <c r="L442" s="318"/>
    </row>
    <row r="443" spans="2:12" ht="16.5" customHeight="1">
      <c r="B443" s="479"/>
      <c r="C443" s="479"/>
      <c r="D443" s="422"/>
      <c r="E443" s="480"/>
      <c r="F443" s="480"/>
      <c r="G443" s="480"/>
      <c r="H443" s="372"/>
      <c r="I443" s="372"/>
      <c r="J443" s="372"/>
      <c r="K443" s="372"/>
      <c r="L443" s="372"/>
    </row>
    <row r="444" spans="2:12" ht="15.75">
      <c r="B444" s="472"/>
      <c r="C444" s="472"/>
      <c r="D444" s="374"/>
      <c r="E444" s="480"/>
      <c r="F444" s="480"/>
      <c r="G444" s="480"/>
      <c r="H444" s="372"/>
      <c r="I444" s="372"/>
      <c r="J444" s="372"/>
      <c r="K444" s="372"/>
      <c r="L444" s="372"/>
    </row>
    <row r="445" spans="2:12" ht="15.75">
      <c r="B445" s="479"/>
      <c r="C445" s="479"/>
      <c r="D445" s="372"/>
      <c r="E445" s="372"/>
      <c r="F445" s="372"/>
      <c r="G445" s="372"/>
      <c r="H445" s="372"/>
      <c r="I445" s="372"/>
      <c r="J445" s="491"/>
      <c r="K445" s="372"/>
      <c r="L445" s="491"/>
    </row>
    <row r="446" spans="2:12" ht="16.5" customHeight="1">
      <c r="B446" s="479"/>
      <c r="C446" s="479"/>
      <c r="D446" s="451"/>
      <c r="E446" s="458"/>
      <c r="F446" s="458"/>
      <c r="G446" s="451"/>
      <c r="H446" s="318"/>
      <c r="I446" s="318"/>
      <c r="J446" s="344"/>
      <c r="K446" s="318"/>
      <c r="L446" s="344"/>
    </row>
    <row r="447" spans="2:12" ht="16.5" customHeight="1">
      <c r="B447" s="486"/>
      <c r="C447" s="486"/>
      <c r="D447" s="422"/>
      <c r="E447" s="422"/>
      <c r="F447" s="422"/>
      <c r="G447" s="480"/>
      <c r="H447" s="480"/>
      <c r="I447" s="480"/>
      <c r="J447" s="492"/>
      <c r="K447" s="480"/>
      <c r="L447" s="492"/>
    </row>
    <row r="448" spans="2:12" ht="16.5" customHeight="1">
      <c r="B448" s="486"/>
      <c r="C448" s="486"/>
      <c r="D448" s="422"/>
      <c r="E448" s="422"/>
      <c r="F448" s="422"/>
      <c r="G448" s="480"/>
      <c r="H448" s="480"/>
      <c r="I448" s="480"/>
      <c r="J448" s="493"/>
      <c r="K448" s="480"/>
      <c r="L448" s="493"/>
    </row>
    <row r="449" spans="2:12" ht="16.5" customHeight="1">
      <c r="B449" s="479"/>
      <c r="C449" s="479"/>
      <c r="D449" s="422"/>
      <c r="E449" s="480"/>
      <c r="F449" s="480"/>
      <c r="G449" s="480"/>
      <c r="H449" s="372"/>
      <c r="I449" s="372"/>
      <c r="J449" s="414"/>
      <c r="K449" s="372"/>
      <c r="L449" s="414"/>
    </row>
    <row r="450" spans="2:12" ht="6.75" customHeight="1">
      <c r="B450" s="486"/>
      <c r="C450" s="486"/>
      <c r="D450" s="422"/>
      <c r="E450" s="480"/>
      <c r="F450" s="480"/>
      <c r="G450" s="480"/>
      <c r="H450" s="372"/>
      <c r="I450" s="372"/>
      <c r="J450" s="414"/>
      <c r="K450" s="372"/>
      <c r="L450" s="414"/>
    </row>
    <row r="451" spans="2:12" ht="16.5" customHeight="1">
      <c r="B451" s="479"/>
      <c r="C451" s="479"/>
      <c r="D451" s="494"/>
      <c r="E451" s="372"/>
      <c r="F451" s="372"/>
      <c r="G451" s="372"/>
      <c r="H451" s="372"/>
      <c r="I451" s="372"/>
      <c r="J451" s="423"/>
      <c r="K451" s="372"/>
      <c r="L451" s="423"/>
    </row>
    <row r="452" spans="2:12" ht="16.5" customHeight="1">
      <c r="B452" s="479"/>
      <c r="C452" s="479"/>
      <c r="D452" s="451"/>
      <c r="E452" s="458"/>
      <c r="F452" s="458"/>
      <c r="G452" s="451"/>
      <c r="H452" s="318"/>
      <c r="I452" s="318"/>
      <c r="J452" s="344"/>
      <c r="K452" s="318"/>
      <c r="L452" s="344"/>
    </row>
    <row r="453" spans="2:12" ht="16.5" customHeight="1">
      <c r="B453" s="486"/>
      <c r="C453" s="486"/>
      <c r="D453" s="494"/>
      <c r="E453" s="480"/>
      <c r="F453" s="480"/>
      <c r="G453" s="480"/>
      <c r="H453" s="480"/>
      <c r="I453" s="480"/>
      <c r="J453" s="495"/>
      <c r="K453" s="480"/>
      <c r="L453" s="495"/>
    </row>
    <row r="454" spans="2:12" ht="9.75" customHeight="1">
      <c r="B454" s="486"/>
      <c r="C454" s="486"/>
      <c r="D454" s="494"/>
      <c r="E454" s="480"/>
      <c r="F454" s="480"/>
      <c r="G454" s="480"/>
      <c r="H454" s="480"/>
      <c r="I454" s="480"/>
      <c r="J454" s="495"/>
      <c r="K454" s="480"/>
      <c r="L454" s="495"/>
    </row>
    <row r="455" spans="2:12" ht="16.5" customHeight="1">
      <c r="B455" s="486"/>
      <c r="C455" s="486"/>
      <c r="D455" s="494"/>
      <c r="E455" s="480"/>
      <c r="F455" s="480"/>
      <c r="G455" s="480"/>
      <c r="H455" s="480"/>
      <c r="I455" s="480"/>
      <c r="J455" s="495"/>
      <c r="K455" s="480"/>
      <c r="L455" s="495"/>
    </row>
    <row r="456" spans="2:12" ht="16.5" customHeight="1">
      <c r="B456" s="486"/>
      <c r="C456" s="486"/>
      <c r="D456" s="494"/>
      <c r="E456" s="480"/>
      <c r="F456" s="480"/>
      <c r="G456" s="480"/>
      <c r="H456" s="480"/>
      <c r="I456" s="480"/>
      <c r="J456" s="495"/>
      <c r="K456" s="480"/>
      <c r="L456" s="495"/>
    </row>
    <row r="457" spans="2:12" ht="16.5" customHeight="1">
      <c r="B457" s="486"/>
      <c r="C457" s="486"/>
      <c r="D457" s="494"/>
      <c r="E457" s="480"/>
      <c r="F457" s="480"/>
      <c r="G457" s="480"/>
      <c r="H457" s="480"/>
      <c r="I457" s="480"/>
      <c r="J457" s="495"/>
      <c r="K457" s="480"/>
      <c r="L457" s="495"/>
    </row>
    <row r="458" spans="2:12" ht="9.75" customHeight="1">
      <c r="B458" s="486"/>
      <c r="C458" s="486"/>
      <c r="D458" s="494"/>
      <c r="E458" s="480"/>
      <c r="F458" s="480"/>
      <c r="G458" s="480"/>
      <c r="H458" s="480"/>
      <c r="I458" s="480"/>
      <c r="J458" s="496"/>
      <c r="K458" s="480"/>
      <c r="L458" s="496"/>
    </row>
    <row r="459" spans="2:12" ht="16.5" customHeight="1">
      <c r="B459" s="479"/>
      <c r="C459" s="479"/>
      <c r="D459" s="422"/>
      <c r="E459" s="422"/>
      <c r="F459" s="422"/>
      <c r="G459" s="480"/>
      <c r="H459" s="480"/>
      <c r="I459" s="480"/>
      <c r="J459" s="493"/>
      <c r="K459" s="480"/>
      <c r="L459" s="493"/>
    </row>
    <row r="460" spans="2:12" ht="16.5" customHeight="1">
      <c r="B460" s="486"/>
      <c r="C460" s="486"/>
      <c r="D460" s="494"/>
      <c r="E460" s="422"/>
      <c r="F460" s="422"/>
      <c r="G460" s="480"/>
      <c r="H460" s="480"/>
      <c r="I460" s="480"/>
      <c r="J460" s="493"/>
      <c r="K460" s="480"/>
      <c r="L460" s="493"/>
    </row>
    <row r="461" spans="2:12" ht="9.75" customHeight="1">
      <c r="B461" s="486"/>
      <c r="C461" s="486"/>
      <c r="D461" s="422"/>
      <c r="E461" s="422"/>
      <c r="F461" s="422"/>
      <c r="G461" s="480"/>
      <c r="H461" s="480"/>
      <c r="I461" s="480"/>
      <c r="J461" s="493"/>
      <c r="K461" s="480"/>
      <c r="L461" s="493"/>
    </row>
    <row r="462" spans="2:12" ht="16.5" customHeight="1">
      <c r="B462" s="479"/>
      <c r="C462" s="479"/>
      <c r="D462" s="422"/>
      <c r="E462" s="422"/>
      <c r="F462" s="422"/>
      <c r="G462" s="480"/>
      <c r="H462" s="480"/>
      <c r="I462" s="480"/>
      <c r="J462" s="493"/>
      <c r="K462" s="480"/>
      <c r="L462" s="493"/>
    </row>
    <row r="463" spans="2:12" ht="16.5" customHeight="1">
      <c r="B463" s="486"/>
      <c r="C463" s="486"/>
      <c r="D463" s="494"/>
      <c r="E463" s="422"/>
      <c r="F463" s="422"/>
      <c r="G463" s="480"/>
      <c r="H463" s="480"/>
      <c r="I463" s="480"/>
      <c r="J463" s="493"/>
      <c r="K463" s="480"/>
      <c r="L463" s="493"/>
    </row>
    <row r="464" spans="2:12" ht="16.5" customHeight="1">
      <c r="B464" s="486"/>
      <c r="C464" s="486"/>
      <c r="D464" s="494"/>
      <c r="E464" s="422"/>
      <c r="F464" s="422"/>
      <c r="G464" s="480"/>
      <c r="H464" s="480"/>
      <c r="I464" s="480"/>
      <c r="J464" s="493"/>
      <c r="K464" s="480"/>
      <c r="L464" s="493"/>
    </row>
    <row r="465" spans="2:12" ht="9.75" customHeight="1">
      <c r="B465" s="486"/>
      <c r="C465" s="486"/>
      <c r="D465" s="494"/>
      <c r="E465" s="422"/>
      <c r="F465" s="422"/>
      <c r="G465" s="480"/>
      <c r="H465" s="480"/>
      <c r="I465" s="480"/>
      <c r="J465" s="493"/>
      <c r="K465" s="480"/>
      <c r="L465" s="493"/>
    </row>
    <row r="466" spans="2:12" ht="16.5" customHeight="1">
      <c r="B466" s="479"/>
      <c r="C466" s="479"/>
      <c r="D466" s="422"/>
      <c r="E466" s="422"/>
      <c r="F466" s="422"/>
      <c r="G466" s="480"/>
      <c r="H466" s="480"/>
      <c r="I466" s="480"/>
      <c r="J466" s="493"/>
      <c r="K466" s="480"/>
      <c r="L466" s="493"/>
    </row>
    <row r="467" spans="2:12" ht="16.5" customHeight="1">
      <c r="B467" s="486"/>
      <c r="C467" s="486"/>
      <c r="D467" s="494"/>
      <c r="E467" s="422"/>
      <c r="F467" s="422"/>
      <c r="G467" s="480"/>
      <c r="H467" s="480"/>
      <c r="I467" s="480"/>
      <c r="J467" s="493"/>
      <c r="K467" s="480"/>
      <c r="L467" s="493"/>
    </row>
    <row r="468" spans="2:12" ht="15.75">
      <c r="B468" s="486"/>
      <c r="C468" s="486"/>
      <c r="D468" s="494"/>
      <c r="E468" s="422"/>
      <c r="F468" s="422"/>
      <c r="G468" s="480"/>
      <c r="H468" s="480"/>
      <c r="I468" s="480"/>
      <c r="J468" s="493"/>
      <c r="K468" s="480"/>
      <c r="L468" s="493"/>
    </row>
    <row r="469" spans="2:12" ht="16.5" customHeight="1">
      <c r="B469" s="479"/>
      <c r="C469" s="479"/>
      <c r="D469" s="494"/>
      <c r="E469" s="422"/>
      <c r="F469" s="422"/>
      <c r="G469" s="480"/>
      <c r="H469" s="480"/>
      <c r="I469" s="480"/>
      <c r="J469" s="493"/>
      <c r="K469" s="480"/>
      <c r="L469" s="493"/>
    </row>
    <row r="470" spans="2:12" ht="16.5" customHeight="1">
      <c r="B470" s="486"/>
      <c r="C470" s="486"/>
      <c r="D470" s="494"/>
      <c r="E470" s="422"/>
      <c r="F470" s="422"/>
      <c r="G470" s="480"/>
      <c r="H470" s="480"/>
      <c r="I470" s="480"/>
      <c r="J470" s="493"/>
      <c r="K470" s="480"/>
      <c r="L470" s="493"/>
    </row>
    <row r="471" spans="2:12" ht="16.5" customHeight="1">
      <c r="B471" s="486"/>
      <c r="C471" s="486"/>
      <c r="D471" s="494"/>
      <c r="E471" s="422"/>
      <c r="F471" s="422"/>
      <c r="G471" s="480"/>
      <c r="H471" s="480"/>
      <c r="I471" s="480"/>
      <c r="J471" s="493"/>
      <c r="K471" s="480"/>
      <c r="L471" s="493"/>
    </row>
    <row r="472" spans="2:12" ht="9.75" customHeight="1">
      <c r="B472" s="486"/>
      <c r="C472" s="486"/>
      <c r="D472" s="494"/>
      <c r="E472" s="422"/>
      <c r="F472" s="422"/>
      <c r="G472" s="480"/>
      <c r="H472" s="480"/>
      <c r="I472" s="480"/>
      <c r="J472" s="493"/>
      <c r="K472" s="480"/>
      <c r="L472" s="493"/>
    </row>
    <row r="473" spans="2:12" ht="16.5" customHeight="1">
      <c r="B473" s="479"/>
      <c r="C473" s="479"/>
      <c r="D473" s="494"/>
      <c r="E473" s="422"/>
      <c r="F473" s="422"/>
      <c r="G473" s="480"/>
      <c r="H473" s="480"/>
      <c r="I473" s="480"/>
      <c r="J473" s="493"/>
      <c r="K473" s="480"/>
      <c r="L473" s="493"/>
    </row>
    <row r="474" spans="2:12" ht="16.5" customHeight="1">
      <c r="B474" s="486"/>
      <c r="C474" s="486"/>
      <c r="D474" s="494"/>
      <c r="E474" s="422"/>
      <c r="F474" s="422"/>
      <c r="G474" s="480"/>
      <c r="H474" s="480"/>
      <c r="I474" s="480"/>
      <c r="J474" s="493"/>
      <c r="K474" s="480"/>
      <c r="L474" s="493"/>
    </row>
    <row r="475" spans="2:12" ht="16.5" customHeight="1">
      <c r="B475" s="486"/>
      <c r="C475" s="486"/>
      <c r="D475" s="494"/>
      <c r="E475" s="422"/>
      <c r="F475" s="422"/>
      <c r="G475" s="480"/>
      <c r="H475" s="480"/>
      <c r="I475" s="480"/>
      <c r="J475" s="493"/>
      <c r="K475" s="480"/>
      <c r="L475" s="493"/>
    </row>
    <row r="476" spans="2:12" ht="16.5" customHeight="1">
      <c r="B476" s="486"/>
      <c r="C476" s="486"/>
      <c r="D476" s="494"/>
      <c r="E476" s="422"/>
      <c r="F476" s="422"/>
      <c r="G476" s="480"/>
      <c r="H476" s="480"/>
      <c r="I476" s="480"/>
      <c r="J476" s="493"/>
      <c r="K476" s="480"/>
      <c r="L476" s="493"/>
    </row>
    <row r="477" spans="2:12" ht="16.5" customHeight="1">
      <c r="B477" s="486"/>
      <c r="C477" s="486"/>
      <c r="D477" s="494"/>
      <c r="E477" s="422"/>
      <c r="F477" s="422"/>
      <c r="G477" s="480"/>
      <c r="H477" s="480"/>
      <c r="I477" s="480"/>
      <c r="J477" s="493"/>
      <c r="K477" s="480"/>
      <c r="L477" s="493"/>
    </row>
    <row r="478" spans="2:12" ht="16.5" customHeight="1">
      <c r="B478" s="486"/>
      <c r="C478" s="486"/>
      <c r="D478" s="494"/>
      <c r="E478" s="422"/>
      <c r="F478" s="422"/>
      <c r="G478" s="480"/>
      <c r="H478" s="480"/>
      <c r="I478" s="480"/>
      <c r="J478" s="493"/>
      <c r="K478" s="480"/>
      <c r="L478" s="493"/>
    </row>
    <row r="479" spans="2:12" ht="16.5" customHeight="1">
      <c r="B479" s="486"/>
      <c r="C479" s="486"/>
      <c r="D479" s="494"/>
      <c r="E479" s="422"/>
      <c r="F479" s="422"/>
      <c r="G479" s="480"/>
      <c r="H479" s="480"/>
      <c r="I479" s="480"/>
      <c r="J479" s="493"/>
      <c r="K479" s="480"/>
      <c r="L479" s="493"/>
    </row>
    <row r="480" spans="2:12" ht="16.5" customHeight="1">
      <c r="B480" s="486"/>
      <c r="C480" s="486"/>
      <c r="D480" s="494"/>
      <c r="E480" s="422"/>
      <c r="F480" s="422"/>
      <c r="G480" s="480"/>
      <c r="H480" s="480"/>
      <c r="I480" s="480"/>
      <c r="J480" s="493"/>
      <c r="K480" s="480"/>
      <c r="L480" s="493"/>
    </row>
    <row r="481" spans="2:12" ht="16.5" customHeight="1">
      <c r="B481" s="486"/>
      <c r="C481" s="486"/>
      <c r="D481" s="494"/>
      <c r="E481" s="422"/>
      <c r="F481" s="422"/>
      <c r="G481" s="480"/>
      <c r="H481" s="372"/>
      <c r="I481" s="480"/>
      <c r="J481" s="493"/>
      <c r="K481" s="480"/>
      <c r="L481" s="493"/>
    </row>
    <row r="482" spans="2:12" ht="16.5" customHeight="1">
      <c r="B482" s="486"/>
      <c r="C482" s="486"/>
      <c r="D482" s="494"/>
      <c r="E482" s="422"/>
      <c r="F482" s="422"/>
      <c r="G482" s="480"/>
      <c r="H482" s="480"/>
      <c r="I482" s="480"/>
      <c r="J482" s="493"/>
      <c r="K482" s="480"/>
      <c r="L482" s="493"/>
    </row>
    <row r="483" spans="2:12" ht="16.5" customHeight="1">
      <c r="B483" s="479"/>
      <c r="C483" s="479"/>
      <c r="D483" s="422"/>
      <c r="E483" s="422"/>
      <c r="F483" s="422"/>
      <c r="G483" s="480"/>
      <c r="H483" s="480"/>
      <c r="I483" s="480"/>
      <c r="J483" s="493"/>
      <c r="K483" s="480"/>
      <c r="L483" s="493"/>
    </row>
    <row r="484" spans="2:12" ht="16.5" customHeight="1">
      <c r="B484" s="486"/>
      <c r="C484" s="486"/>
      <c r="D484" s="494"/>
      <c r="E484" s="422"/>
      <c r="F484" s="422"/>
      <c r="G484" s="480"/>
      <c r="H484" s="480"/>
      <c r="I484" s="480"/>
      <c r="J484" s="493"/>
      <c r="K484" s="480"/>
      <c r="L484" s="493"/>
    </row>
    <row r="485" spans="2:12" ht="16.5" customHeight="1">
      <c r="B485" s="479"/>
      <c r="C485" s="479"/>
      <c r="D485" s="494"/>
      <c r="E485" s="480"/>
      <c r="F485" s="480"/>
      <c r="G485" s="480"/>
      <c r="H485" s="372"/>
      <c r="I485" s="372"/>
      <c r="J485" s="414"/>
      <c r="K485" s="372"/>
      <c r="L485" s="414"/>
    </row>
    <row r="486" spans="2:12" ht="15.75">
      <c r="B486" s="486"/>
      <c r="C486" s="486"/>
      <c r="D486" s="422"/>
      <c r="E486" s="480"/>
      <c r="F486" s="480"/>
      <c r="G486" s="480"/>
      <c r="H486" s="372"/>
      <c r="I486" s="372"/>
      <c r="J486" s="414"/>
      <c r="K486" s="372"/>
      <c r="L486" s="414"/>
    </row>
    <row r="487" spans="2:12" ht="15.75">
      <c r="B487" s="479"/>
      <c r="C487" s="479"/>
      <c r="D487" s="422"/>
      <c r="E487" s="480"/>
      <c r="F487" s="480"/>
      <c r="G487" s="480"/>
      <c r="H487" s="372"/>
      <c r="I487" s="372"/>
      <c r="J487" s="414"/>
      <c r="K487" s="372"/>
      <c r="L487" s="414"/>
    </row>
    <row r="488" spans="2:12" ht="15.75">
      <c r="B488" s="486"/>
      <c r="C488" s="486"/>
      <c r="D488" s="494"/>
      <c r="E488" s="480"/>
      <c r="F488" s="480"/>
      <c r="G488" s="480"/>
      <c r="H488" s="372"/>
      <c r="I488" s="372"/>
      <c r="J488" s="414"/>
      <c r="K488" s="372"/>
      <c r="L488" s="414"/>
    </row>
    <row r="489" spans="2:12" ht="15.75">
      <c r="B489" s="486"/>
      <c r="C489" s="486"/>
      <c r="D489" s="494"/>
      <c r="E489" s="480"/>
      <c r="F489" s="480"/>
      <c r="G489" s="480"/>
      <c r="H489" s="372"/>
      <c r="I489" s="372"/>
      <c r="J489" s="414"/>
      <c r="K489" s="372"/>
      <c r="L489" s="414"/>
    </row>
    <row r="490" spans="2:12" ht="15.75">
      <c r="B490" s="486"/>
      <c r="C490" s="486"/>
      <c r="D490" s="494"/>
      <c r="E490" s="480"/>
      <c r="F490" s="480"/>
      <c r="G490" s="480"/>
      <c r="H490" s="372"/>
      <c r="I490" s="372"/>
      <c r="J490" s="414"/>
      <c r="K490" s="372"/>
      <c r="L490" s="414"/>
    </row>
    <row r="491" spans="2:12" ht="15.75">
      <c r="B491" s="479"/>
      <c r="C491" s="479"/>
      <c r="D491" s="422"/>
      <c r="E491" s="480"/>
      <c r="F491" s="480"/>
      <c r="G491" s="480"/>
      <c r="H491" s="372"/>
      <c r="I491" s="372"/>
      <c r="J491" s="414"/>
      <c r="K491" s="372"/>
      <c r="L491" s="414"/>
    </row>
    <row r="492" spans="2:12" ht="15.75">
      <c r="B492" s="486"/>
      <c r="C492" s="486"/>
      <c r="D492" s="494"/>
      <c r="E492" s="480"/>
      <c r="F492" s="480"/>
      <c r="G492" s="480"/>
      <c r="H492" s="372"/>
      <c r="I492" s="372"/>
      <c r="J492" s="414"/>
      <c r="K492" s="372"/>
      <c r="L492" s="414"/>
    </row>
    <row r="493" spans="2:12" ht="15.75">
      <c r="B493" s="486"/>
      <c r="C493" s="486"/>
      <c r="D493" s="494"/>
      <c r="E493" s="480"/>
      <c r="F493" s="480"/>
      <c r="G493" s="480"/>
      <c r="H493" s="372"/>
      <c r="I493" s="372"/>
      <c r="J493" s="414"/>
      <c r="K493" s="372"/>
      <c r="L493" s="414"/>
    </row>
    <row r="494" spans="2:12" ht="15.75">
      <c r="B494" s="486"/>
      <c r="C494" s="486"/>
      <c r="D494" s="494"/>
      <c r="E494" s="480"/>
      <c r="F494" s="480"/>
      <c r="G494" s="480"/>
      <c r="H494" s="372"/>
      <c r="I494" s="372"/>
      <c r="J494" s="414"/>
      <c r="K494" s="372"/>
      <c r="L494" s="414"/>
    </row>
    <row r="495" spans="2:12" ht="15.75">
      <c r="B495" s="486"/>
      <c r="C495" s="486"/>
      <c r="D495" s="494"/>
      <c r="E495" s="480"/>
      <c r="F495" s="480"/>
      <c r="G495" s="480"/>
      <c r="H495" s="372"/>
      <c r="I495" s="372"/>
      <c r="J495" s="414"/>
      <c r="K495" s="372"/>
      <c r="L495" s="414"/>
    </row>
    <row r="496" spans="2:12" ht="15.75">
      <c r="B496" s="486"/>
      <c r="C496" s="486"/>
      <c r="D496" s="494"/>
      <c r="E496" s="480"/>
      <c r="F496" s="480"/>
      <c r="G496" s="480"/>
      <c r="H496" s="372"/>
      <c r="I496" s="372"/>
      <c r="J496" s="414"/>
      <c r="K496" s="372"/>
      <c r="L496" s="414"/>
    </row>
    <row r="497" spans="2:12" ht="15.75">
      <c r="B497" s="486"/>
      <c r="C497" s="486"/>
      <c r="D497" s="494"/>
      <c r="E497" s="480"/>
      <c r="F497" s="480"/>
      <c r="G497" s="480"/>
      <c r="H497" s="372"/>
      <c r="I497" s="372"/>
      <c r="J497" s="414"/>
      <c r="K497" s="372"/>
      <c r="L497" s="414"/>
    </row>
    <row r="498" spans="2:12" ht="15.75">
      <c r="B498" s="486"/>
      <c r="C498" s="486"/>
      <c r="D498" s="494"/>
      <c r="E498" s="480"/>
      <c r="F498" s="480"/>
      <c r="G498" s="480"/>
      <c r="H498" s="372"/>
      <c r="I498" s="372"/>
      <c r="J498" s="414"/>
      <c r="K498" s="372"/>
      <c r="L498" s="414"/>
    </row>
    <row r="499" spans="2:12" ht="15.75">
      <c r="B499" s="479"/>
      <c r="C499" s="479"/>
      <c r="D499" s="494"/>
      <c r="E499" s="372"/>
      <c r="F499" s="372"/>
      <c r="G499" s="372"/>
      <c r="H499" s="372"/>
      <c r="I499" s="372"/>
      <c r="J499" s="423"/>
      <c r="K499" s="372"/>
      <c r="L499" s="423"/>
    </row>
    <row r="500" spans="2:12" ht="16.5" customHeight="1">
      <c r="B500" s="479"/>
      <c r="C500" s="479"/>
      <c r="D500" s="497"/>
      <c r="E500" s="498"/>
      <c r="F500" s="499"/>
      <c r="G500" s="498"/>
      <c r="H500" s="497"/>
      <c r="I500" s="498"/>
      <c r="J500" s="498"/>
      <c r="K500" s="498"/>
      <c r="L500" s="498"/>
    </row>
    <row r="501" spans="2:12" ht="16.5" customHeight="1">
      <c r="B501" s="486"/>
      <c r="C501" s="486"/>
      <c r="D501" s="494"/>
      <c r="E501" s="480"/>
      <c r="F501" s="480"/>
      <c r="G501" s="480"/>
      <c r="H501" s="480"/>
      <c r="I501" s="480"/>
      <c r="J501" s="500"/>
      <c r="K501" s="480"/>
      <c r="L501" s="500"/>
    </row>
    <row r="502" spans="2:12" ht="15.75">
      <c r="B502" s="501"/>
      <c r="C502" s="501"/>
      <c r="D502" s="312"/>
      <c r="E502" s="312"/>
      <c r="F502" s="312"/>
      <c r="G502" s="312"/>
      <c r="H502" s="312"/>
      <c r="I502" s="312"/>
      <c r="J502" s="312"/>
      <c r="K502" s="312"/>
      <c r="L502" s="312"/>
    </row>
    <row r="503" spans="2:3" ht="15.75">
      <c r="B503" s="470"/>
      <c r="C503" s="470"/>
    </row>
  </sheetData>
  <sheetProtection/>
  <mergeCells count="136">
    <mergeCell ref="D341:H341"/>
    <mergeCell ref="D33:L37"/>
    <mergeCell ref="D190:L193"/>
    <mergeCell ref="D247:L249"/>
    <mergeCell ref="D304:H304"/>
    <mergeCell ref="D312:H312"/>
    <mergeCell ref="D319:L321"/>
    <mergeCell ref="D324:H324"/>
    <mergeCell ref="D331:L332"/>
    <mergeCell ref="D180:H180"/>
    <mergeCell ref="D106:H106"/>
    <mergeCell ref="D117:G117"/>
    <mergeCell ref="D158:L160"/>
    <mergeCell ref="F172:G172"/>
    <mergeCell ref="F171:G171"/>
    <mergeCell ref="F170:G170"/>
    <mergeCell ref="D164:E164"/>
    <mergeCell ref="D166:E166"/>
    <mergeCell ref="F169:G169"/>
    <mergeCell ref="D169:E169"/>
    <mergeCell ref="N48:R48"/>
    <mergeCell ref="D45:H45"/>
    <mergeCell ref="D63:H63"/>
    <mergeCell ref="D71:L71"/>
    <mergeCell ref="D72:L74"/>
    <mergeCell ref="J5:L5"/>
    <mergeCell ref="D41:L41"/>
    <mergeCell ref="B21:H21"/>
    <mergeCell ref="D24:H24"/>
    <mergeCell ref="D28:H28"/>
    <mergeCell ref="A1:L1"/>
    <mergeCell ref="A3:L3"/>
    <mergeCell ref="A4:L4"/>
    <mergeCell ref="D8:H8"/>
    <mergeCell ref="D14:H14"/>
    <mergeCell ref="B5:B6"/>
    <mergeCell ref="D5:H6"/>
    <mergeCell ref="M165:P165"/>
    <mergeCell ref="F150:G150"/>
    <mergeCell ref="D151:E151"/>
    <mergeCell ref="D121:L122"/>
    <mergeCell ref="G10:H10"/>
    <mergeCell ref="Q165:R165"/>
    <mergeCell ref="H165:J165"/>
    <mergeCell ref="Q164:R164"/>
    <mergeCell ref="M164:P164"/>
    <mergeCell ref="D98:L100"/>
    <mergeCell ref="M166:P166"/>
    <mergeCell ref="H170:J170"/>
    <mergeCell ref="M167:P167"/>
    <mergeCell ref="H169:J169"/>
    <mergeCell ref="H168:J168"/>
    <mergeCell ref="M168:P168"/>
    <mergeCell ref="H166:J166"/>
    <mergeCell ref="H167:J167"/>
    <mergeCell ref="D102:L103"/>
    <mergeCell ref="D149:E150"/>
    <mergeCell ref="K154:L154"/>
    <mergeCell ref="K153:L153"/>
    <mergeCell ref="F155:G155"/>
    <mergeCell ref="K151:L151"/>
    <mergeCell ref="D123:L124"/>
    <mergeCell ref="K150:L150"/>
    <mergeCell ref="D155:E155"/>
    <mergeCell ref="J135:L135"/>
    <mergeCell ref="D90:L93"/>
    <mergeCell ref="M172:P172"/>
    <mergeCell ref="D95:L96"/>
    <mergeCell ref="F149:H149"/>
    <mergeCell ref="D167:E167"/>
    <mergeCell ref="D162:E163"/>
    <mergeCell ref="D170:E170"/>
    <mergeCell ref="F154:G154"/>
    <mergeCell ref="F168:G168"/>
    <mergeCell ref="F162:G162"/>
    <mergeCell ref="D77:H77"/>
    <mergeCell ref="H164:J164"/>
    <mergeCell ref="D168:E168"/>
    <mergeCell ref="F167:G167"/>
    <mergeCell ref="H162:J162"/>
    <mergeCell ref="H163:J163"/>
    <mergeCell ref="J149:L149"/>
    <mergeCell ref="F165:G165"/>
    <mergeCell ref="F164:G164"/>
    <mergeCell ref="K152:L152"/>
    <mergeCell ref="M174:P174"/>
    <mergeCell ref="M169:P169"/>
    <mergeCell ref="H171:J171"/>
    <mergeCell ref="M170:P170"/>
    <mergeCell ref="H173:J173"/>
    <mergeCell ref="M171:P171"/>
    <mergeCell ref="H172:J172"/>
    <mergeCell ref="M173:P173"/>
    <mergeCell ref="J336:L336"/>
    <mergeCell ref="D165:E165"/>
    <mergeCell ref="F151:G151"/>
    <mergeCell ref="F163:G163"/>
    <mergeCell ref="F166:G166"/>
    <mergeCell ref="F152:G152"/>
    <mergeCell ref="F153:G153"/>
    <mergeCell ref="D200:H200"/>
    <mergeCell ref="D233:H233"/>
    <mergeCell ref="D259:H259"/>
    <mergeCell ref="D172:E172"/>
    <mergeCell ref="D171:E171"/>
    <mergeCell ref="F173:G173"/>
    <mergeCell ref="D188:G188"/>
    <mergeCell ref="D173:E173"/>
    <mergeCell ref="D220:L222"/>
    <mergeCell ref="D287:F287"/>
    <mergeCell ref="D283:F283"/>
    <mergeCell ref="D228:L230"/>
    <mergeCell ref="D175:L177"/>
    <mergeCell ref="J197:L197"/>
    <mergeCell ref="J277:L277"/>
    <mergeCell ref="D262:L264"/>
    <mergeCell ref="D239:G239"/>
    <mergeCell ref="D235:G235"/>
    <mergeCell ref="D236:H236"/>
    <mergeCell ref="D241:H241"/>
    <mergeCell ref="D242:H242"/>
    <mergeCell ref="D243:H243"/>
    <mergeCell ref="D244:H244"/>
    <mergeCell ref="D245:H245"/>
    <mergeCell ref="D284:F284"/>
    <mergeCell ref="D282:F282"/>
    <mergeCell ref="D404:G404"/>
    <mergeCell ref="D286:F286"/>
    <mergeCell ref="D295:G295"/>
    <mergeCell ref="D288:F288"/>
    <mergeCell ref="D285:F285"/>
    <mergeCell ref="D280:H280"/>
    <mergeCell ref="D289:F289"/>
    <mergeCell ref="D297:L300"/>
    <mergeCell ref="D357:G357"/>
    <mergeCell ref="D350:G350"/>
  </mergeCells>
  <printOptions horizontalCentered="1"/>
  <pageMargins left="0.31496062992125984" right="0.3937007874015748" top="0.5905511811023623" bottom="0.5905511811023623" header="0.11811023622047245" footer="0.11811023622047245"/>
  <pageSetup firstPageNumber="18" useFirstPageNumber="1" horizontalDpi="600" verticalDpi="600" orientation="portrait" paperSize="9" scale="90" r:id="rId1"/>
  <headerFooter alignWithMargins="0">
    <oddHeader xml:space="preserve">&amp;C                                                   </oddHeader>
    <oddFooter>&amp;C&amp;P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M415"/>
  <sheetViews>
    <sheetView zoomScaleSheetLayoutView="100" zoomScalePageLayoutView="0" workbookViewId="0" topLeftCell="A1">
      <selection activeCell="N27" sqref="N27"/>
    </sheetView>
  </sheetViews>
  <sheetFormatPr defaultColWidth="9.00390625" defaultRowHeight="15.75"/>
  <cols>
    <col min="1" max="1" width="3.75390625" style="3" customWidth="1"/>
    <col min="2" max="2" width="4.875" style="3" bestFit="1" customWidth="1"/>
    <col min="3" max="3" width="17.25390625" style="3" customWidth="1"/>
    <col min="4" max="4" width="3.625" style="85" customWidth="1"/>
    <col min="5" max="5" width="11.875" style="3" bestFit="1" customWidth="1"/>
    <col min="6" max="6" width="8.50390625" style="3" bestFit="1" customWidth="1"/>
    <col min="7" max="7" width="12.625" style="3" bestFit="1" customWidth="1"/>
    <col min="8" max="8" width="13.00390625" style="3" customWidth="1"/>
    <col min="9" max="9" width="10.875" style="3" customWidth="1"/>
    <col min="10" max="10" width="11.875" style="3" bestFit="1" customWidth="1"/>
    <col min="11" max="11" width="12.50390625" style="3" customWidth="1"/>
    <col min="12" max="12" width="3.50390625" style="3" customWidth="1"/>
    <col min="13" max="13" width="12.625" style="3" customWidth="1"/>
    <col min="14" max="14" width="11.25390625" style="3" bestFit="1" customWidth="1"/>
    <col min="15" max="16384" width="9.00390625" style="3" customWidth="1"/>
  </cols>
  <sheetData>
    <row r="1" spans="1:8" ht="15.75">
      <c r="A1" s="35" t="s">
        <v>92</v>
      </c>
      <c r="C1" s="30" t="s">
        <v>59</v>
      </c>
      <c r="D1" s="1"/>
      <c r="F1" s="33"/>
      <c r="G1" s="24"/>
      <c r="H1" s="34"/>
    </row>
    <row r="2" spans="2:11" ht="15.75">
      <c r="B2" s="35"/>
      <c r="C2" s="36"/>
      <c r="D2" s="37"/>
      <c r="E2" s="32"/>
      <c r="F2" s="38"/>
      <c r="G2" s="36"/>
      <c r="H2" s="38"/>
      <c r="I2" s="32"/>
      <c r="J2" s="32"/>
      <c r="K2" s="32"/>
    </row>
    <row r="3" spans="2:11" ht="15.75">
      <c r="B3" s="39"/>
      <c r="C3" s="36" t="s">
        <v>60</v>
      </c>
      <c r="D3" s="37"/>
      <c r="E3" s="32"/>
      <c r="F3" s="32"/>
      <c r="G3" s="32"/>
      <c r="H3" s="32"/>
      <c r="I3" s="32"/>
      <c r="J3" s="32"/>
      <c r="K3" s="32"/>
    </row>
    <row r="4" spans="2:11" ht="15.75">
      <c r="B4" s="32"/>
      <c r="C4" s="32"/>
      <c r="D4" s="37"/>
      <c r="E4" s="32"/>
      <c r="F4" s="32"/>
      <c r="G4" s="32"/>
      <c r="H4" s="32"/>
      <c r="I4" s="32"/>
      <c r="J4" s="32"/>
      <c r="K4" s="32"/>
    </row>
    <row r="5" spans="2:11" ht="15.75">
      <c r="B5" s="32"/>
      <c r="C5" s="40"/>
      <c r="D5" s="41" t="s">
        <v>5</v>
      </c>
      <c r="E5" s="42"/>
      <c r="F5" s="43" t="s">
        <v>6</v>
      </c>
      <c r="G5" s="44"/>
      <c r="H5" s="45" t="s">
        <v>23</v>
      </c>
      <c r="I5" s="42"/>
      <c r="J5" s="42"/>
      <c r="K5" s="41"/>
    </row>
    <row r="6" spans="2:11" ht="15.75">
      <c r="B6" s="32"/>
      <c r="C6" s="46" t="s">
        <v>7</v>
      </c>
      <c r="D6" s="47" t="s">
        <v>8</v>
      </c>
      <c r="E6" s="48"/>
      <c r="F6" s="49"/>
      <c r="G6" s="50"/>
      <c r="H6" s="49"/>
      <c r="I6" s="49"/>
      <c r="J6" s="51"/>
      <c r="K6" s="47" t="s">
        <v>10</v>
      </c>
    </row>
    <row r="7" spans="2:11" ht="15.75">
      <c r="B7" s="32"/>
      <c r="C7" s="52"/>
      <c r="D7" s="47" t="s">
        <v>9</v>
      </c>
      <c r="E7" s="53" t="s">
        <v>65</v>
      </c>
      <c r="F7" s="820" t="s">
        <v>13</v>
      </c>
      <c r="G7" s="47" t="s">
        <v>66</v>
      </c>
      <c r="H7" s="53" t="s">
        <v>65</v>
      </c>
      <c r="I7" s="47" t="s">
        <v>57</v>
      </c>
      <c r="J7" s="47" t="s">
        <v>66</v>
      </c>
      <c r="K7" s="47" t="s">
        <v>66</v>
      </c>
    </row>
    <row r="8" spans="2:11" ht="15.75">
      <c r="B8" s="32"/>
      <c r="C8" s="54"/>
      <c r="D8" s="55" t="s">
        <v>11</v>
      </c>
      <c r="E8" s="49" t="s">
        <v>12</v>
      </c>
      <c r="F8" s="821"/>
      <c r="G8" s="54" t="s">
        <v>12</v>
      </c>
      <c r="H8" s="54" t="s">
        <v>12</v>
      </c>
      <c r="I8" s="56" t="s">
        <v>67</v>
      </c>
      <c r="J8" s="54" t="s">
        <v>12</v>
      </c>
      <c r="K8" s="55" t="s">
        <v>12</v>
      </c>
    </row>
    <row r="9" spans="2:11" ht="15.75">
      <c r="B9" s="32"/>
      <c r="C9" s="57" t="s">
        <v>24</v>
      </c>
      <c r="D9" s="47">
        <v>0</v>
      </c>
      <c r="E9" s="58">
        <v>18596912</v>
      </c>
      <c r="F9" s="58">
        <v>0</v>
      </c>
      <c r="G9" s="58">
        <f>E9+F9</f>
        <v>18596912</v>
      </c>
      <c r="H9" s="58">
        <v>0</v>
      </c>
      <c r="I9" s="58">
        <v>0</v>
      </c>
      <c r="J9" s="58">
        <f aca="true" t="shared" si="0" ref="J9:J22">SUM(H9:I9)</f>
        <v>0</v>
      </c>
      <c r="K9" s="58">
        <f>G9-J9</f>
        <v>18596912</v>
      </c>
    </row>
    <row r="10" spans="2:11" ht="15.75">
      <c r="B10" s="32"/>
      <c r="C10" s="57" t="s">
        <v>14</v>
      </c>
      <c r="D10" s="47">
        <v>4</v>
      </c>
      <c r="E10" s="58">
        <v>22711179</v>
      </c>
      <c r="F10" s="58">
        <v>0</v>
      </c>
      <c r="G10" s="59">
        <f>E10+F10</f>
        <v>22711179</v>
      </c>
      <c r="H10" s="59">
        <v>9803717</v>
      </c>
      <c r="I10" s="58">
        <f>(G10-H10)*D10%</f>
        <v>516298.48000000004</v>
      </c>
      <c r="J10" s="58">
        <f t="shared" si="0"/>
        <v>10320015.48</v>
      </c>
      <c r="K10" s="58">
        <f>G10-J10</f>
        <v>12391163.52</v>
      </c>
    </row>
    <row r="11" spans="2:11" ht="15.75">
      <c r="B11" s="32"/>
      <c r="C11" s="57" t="s">
        <v>15</v>
      </c>
      <c r="D11" s="47">
        <v>10</v>
      </c>
      <c r="E11" s="58">
        <v>139863056</v>
      </c>
      <c r="F11" s="58">
        <v>450000</v>
      </c>
      <c r="G11" s="59">
        <f>E11+F11</f>
        <v>140313056</v>
      </c>
      <c r="H11" s="59">
        <v>103771289</v>
      </c>
      <c r="I11" s="58">
        <v>3631677</v>
      </c>
      <c r="J11" s="58">
        <f t="shared" si="0"/>
        <v>107402966</v>
      </c>
      <c r="K11" s="58">
        <f>G11-J11</f>
        <v>32910090</v>
      </c>
    </row>
    <row r="12" spans="2:11" ht="15.75">
      <c r="B12" s="32"/>
      <c r="C12" s="57" t="s">
        <v>16</v>
      </c>
      <c r="D12" s="47">
        <v>5</v>
      </c>
      <c r="E12" s="58">
        <v>17137785</v>
      </c>
      <c r="F12" s="58">
        <v>0</v>
      </c>
      <c r="G12" s="59">
        <f>E12+F12</f>
        <v>17137785</v>
      </c>
      <c r="H12" s="59">
        <v>9989235</v>
      </c>
      <c r="I12" s="58">
        <f aca="true" t="shared" si="1" ref="I12:I22">(G12-H12)*D12%</f>
        <v>357427.5</v>
      </c>
      <c r="J12" s="58">
        <f t="shared" si="0"/>
        <v>10346662.5</v>
      </c>
      <c r="K12" s="58">
        <f>G12-J12</f>
        <v>6791122.5</v>
      </c>
    </row>
    <row r="13" spans="2:11" ht="15.75">
      <c r="B13" s="32"/>
      <c r="C13" s="57" t="s">
        <v>38</v>
      </c>
      <c r="D13" s="47">
        <v>10</v>
      </c>
      <c r="E13" s="58">
        <v>9130323</v>
      </c>
      <c r="F13" s="58">
        <v>0</v>
      </c>
      <c r="G13" s="59">
        <f>E13+F13</f>
        <v>9130323</v>
      </c>
      <c r="H13" s="59">
        <v>4248754</v>
      </c>
      <c r="I13" s="58">
        <f t="shared" si="1"/>
        <v>488156.9</v>
      </c>
      <c r="J13" s="58">
        <f t="shared" si="0"/>
        <v>4736910.9</v>
      </c>
      <c r="K13" s="58">
        <f>G13-J13</f>
        <v>4393412.1</v>
      </c>
    </row>
    <row r="14" spans="2:11" ht="15.75">
      <c r="B14" s="32"/>
      <c r="C14" s="57" t="s">
        <v>39</v>
      </c>
      <c r="D14" s="58">
        <v>0</v>
      </c>
      <c r="E14" s="58">
        <v>0</v>
      </c>
      <c r="F14" s="58">
        <v>0</v>
      </c>
      <c r="G14" s="58">
        <v>0</v>
      </c>
      <c r="H14" s="58"/>
      <c r="I14" s="58">
        <f t="shared" si="1"/>
        <v>0</v>
      </c>
      <c r="J14" s="58">
        <f t="shared" si="0"/>
        <v>0</v>
      </c>
      <c r="K14" s="58">
        <v>0</v>
      </c>
    </row>
    <row r="15" spans="2:11" ht="15.75">
      <c r="B15" s="32"/>
      <c r="C15" s="57" t="s">
        <v>17</v>
      </c>
      <c r="D15" s="47">
        <v>10</v>
      </c>
      <c r="E15" s="58">
        <v>345000</v>
      </c>
      <c r="F15" s="58">
        <v>0</v>
      </c>
      <c r="G15" s="58">
        <f aca="true" t="shared" si="2" ref="G15:G23">E15+F15</f>
        <v>345000</v>
      </c>
      <c r="H15" s="58">
        <v>271199</v>
      </c>
      <c r="I15" s="58">
        <f t="shared" si="1"/>
        <v>7380.1</v>
      </c>
      <c r="J15" s="58">
        <f t="shared" si="0"/>
        <v>278579.1</v>
      </c>
      <c r="K15" s="58">
        <f aca="true" t="shared" si="3" ref="K15:K23">G15-J15</f>
        <v>66420.90000000002</v>
      </c>
    </row>
    <row r="16" spans="2:11" ht="15.75">
      <c r="B16" s="32"/>
      <c r="C16" s="57" t="s">
        <v>18</v>
      </c>
      <c r="D16" s="47">
        <v>10</v>
      </c>
      <c r="E16" s="58">
        <v>732649</v>
      </c>
      <c r="F16" s="58">
        <v>0</v>
      </c>
      <c r="G16" s="58">
        <f t="shared" si="2"/>
        <v>732649</v>
      </c>
      <c r="H16" s="58">
        <v>528460</v>
      </c>
      <c r="I16" s="58">
        <f t="shared" si="1"/>
        <v>20418.9</v>
      </c>
      <c r="J16" s="58">
        <f t="shared" si="0"/>
        <v>548878.9</v>
      </c>
      <c r="K16" s="58">
        <f t="shared" si="3"/>
        <v>183770.09999999998</v>
      </c>
    </row>
    <row r="17" spans="2:11" ht="15.75">
      <c r="B17" s="32"/>
      <c r="C17" s="57" t="s">
        <v>22</v>
      </c>
      <c r="D17" s="47">
        <v>10</v>
      </c>
      <c r="E17" s="58">
        <v>5202408</v>
      </c>
      <c r="F17" s="58">
        <v>0</v>
      </c>
      <c r="G17" s="58">
        <f t="shared" si="2"/>
        <v>5202408</v>
      </c>
      <c r="H17" s="58">
        <v>3961226</v>
      </c>
      <c r="I17" s="58">
        <f t="shared" si="1"/>
        <v>124118.20000000001</v>
      </c>
      <c r="J17" s="58">
        <f t="shared" si="0"/>
        <v>4085344.2</v>
      </c>
      <c r="K17" s="58">
        <f t="shared" si="3"/>
        <v>1117063.7999999998</v>
      </c>
    </row>
    <row r="18" spans="2:11" ht="15.75">
      <c r="B18" s="32"/>
      <c r="C18" s="57" t="s">
        <v>19</v>
      </c>
      <c r="D18" s="47">
        <v>6</v>
      </c>
      <c r="E18" s="58">
        <v>737760</v>
      </c>
      <c r="F18" s="58">
        <v>0</v>
      </c>
      <c r="G18" s="58">
        <f t="shared" si="2"/>
        <v>737760</v>
      </c>
      <c r="H18" s="58">
        <v>425290</v>
      </c>
      <c r="I18" s="58">
        <f t="shared" si="1"/>
        <v>18748.2</v>
      </c>
      <c r="J18" s="58">
        <f t="shared" si="0"/>
        <v>444038.2</v>
      </c>
      <c r="K18" s="58">
        <f t="shared" si="3"/>
        <v>293721.8</v>
      </c>
    </row>
    <row r="19" spans="2:11" ht="15.75">
      <c r="B19" s="32"/>
      <c r="C19" s="60" t="s">
        <v>20</v>
      </c>
      <c r="D19" s="47">
        <v>20</v>
      </c>
      <c r="E19" s="58">
        <v>1315000</v>
      </c>
      <c r="F19" s="58">
        <v>0</v>
      </c>
      <c r="G19" s="58">
        <f t="shared" si="2"/>
        <v>1315000</v>
      </c>
      <c r="H19" s="58">
        <v>1290832</v>
      </c>
      <c r="I19" s="58">
        <f t="shared" si="1"/>
        <v>4833.6</v>
      </c>
      <c r="J19" s="58">
        <f t="shared" si="0"/>
        <v>1295665.6</v>
      </c>
      <c r="K19" s="58">
        <f t="shared" si="3"/>
        <v>19334.399999999907</v>
      </c>
    </row>
    <row r="20" spans="2:11" ht="15.75">
      <c r="B20" s="32"/>
      <c r="C20" s="57" t="s">
        <v>33</v>
      </c>
      <c r="D20" s="47">
        <v>10</v>
      </c>
      <c r="E20" s="58">
        <v>1082951</v>
      </c>
      <c r="F20" s="58">
        <v>0</v>
      </c>
      <c r="G20" s="58">
        <f t="shared" si="2"/>
        <v>1082951</v>
      </c>
      <c r="H20" s="58">
        <v>821443</v>
      </c>
      <c r="I20" s="58">
        <f t="shared" si="1"/>
        <v>26150.800000000003</v>
      </c>
      <c r="J20" s="58">
        <f t="shared" si="0"/>
        <v>847593.8</v>
      </c>
      <c r="K20" s="58">
        <f t="shared" si="3"/>
        <v>235357.19999999995</v>
      </c>
    </row>
    <row r="21" spans="2:11" ht="15.75">
      <c r="B21" s="32"/>
      <c r="C21" s="57" t="s">
        <v>34</v>
      </c>
      <c r="D21" s="47">
        <v>10</v>
      </c>
      <c r="E21" s="58">
        <v>517404</v>
      </c>
      <c r="F21" s="58">
        <v>0</v>
      </c>
      <c r="G21" s="58">
        <f t="shared" si="2"/>
        <v>517404</v>
      </c>
      <c r="H21" s="58">
        <v>392308</v>
      </c>
      <c r="I21" s="58">
        <f t="shared" si="1"/>
        <v>12509.6</v>
      </c>
      <c r="J21" s="58">
        <f t="shared" si="0"/>
        <v>404817.6</v>
      </c>
      <c r="K21" s="58">
        <f t="shared" si="3"/>
        <v>112586.40000000002</v>
      </c>
    </row>
    <row r="22" spans="2:11" ht="15.75">
      <c r="B22" s="32"/>
      <c r="C22" s="61" t="s">
        <v>21</v>
      </c>
      <c r="D22" s="47">
        <v>10</v>
      </c>
      <c r="E22" s="62">
        <v>261531</v>
      </c>
      <c r="F22" s="58">
        <v>0</v>
      </c>
      <c r="G22" s="58">
        <f t="shared" si="2"/>
        <v>261531</v>
      </c>
      <c r="H22" s="58">
        <v>195905</v>
      </c>
      <c r="I22" s="58">
        <f t="shared" si="1"/>
        <v>6562.6</v>
      </c>
      <c r="J22" s="58">
        <f t="shared" si="0"/>
        <v>202467.6</v>
      </c>
      <c r="K22" s="58">
        <f t="shared" si="3"/>
        <v>59063.399999999994</v>
      </c>
    </row>
    <row r="23" spans="1:13" ht="15.75">
      <c r="A23" s="1"/>
      <c r="B23" s="37"/>
      <c r="C23" s="63" t="s">
        <v>70</v>
      </c>
      <c r="D23" s="64"/>
      <c r="E23" s="86">
        <f>SUM(E9:E22)</f>
        <v>217633958</v>
      </c>
      <c r="F23" s="86">
        <f>SUM(F9:F22)</f>
        <v>450000</v>
      </c>
      <c r="G23" s="86">
        <f t="shared" si="2"/>
        <v>218083958</v>
      </c>
      <c r="H23" s="86">
        <f>SUM(H9:H22)</f>
        <v>135699658</v>
      </c>
      <c r="I23" s="86">
        <f>SUM(I9:I22)</f>
        <v>5214281.88</v>
      </c>
      <c r="J23" s="86">
        <f>SUM(J9:J22)</f>
        <v>140913939.88</v>
      </c>
      <c r="K23" s="86">
        <f t="shared" si="3"/>
        <v>77170018.12</v>
      </c>
      <c r="M23" s="28"/>
    </row>
    <row r="24" spans="1:13" ht="15.75">
      <c r="A24" s="1" t="s">
        <v>25</v>
      </c>
      <c r="B24" s="37"/>
      <c r="C24" s="66" t="s">
        <v>71</v>
      </c>
      <c r="D24" s="63"/>
      <c r="E24" s="65">
        <v>217633958</v>
      </c>
      <c r="F24" s="67">
        <v>0</v>
      </c>
      <c r="G24" s="65">
        <v>217633958</v>
      </c>
      <c r="H24" s="67">
        <v>129987982</v>
      </c>
      <c r="I24" s="65">
        <v>5711674</v>
      </c>
      <c r="J24" s="67">
        <v>135699658</v>
      </c>
      <c r="K24" s="65">
        <v>81934300</v>
      </c>
      <c r="M24" s="28"/>
    </row>
    <row r="25" spans="2:11" ht="15.75">
      <c r="B25" s="32"/>
      <c r="C25" s="37"/>
      <c r="D25" s="37"/>
      <c r="E25" s="37"/>
      <c r="F25" s="37"/>
      <c r="G25" s="37"/>
      <c r="H25" s="68"/>
      <c r="I25" s="69"/>
      <c r="J25" s="69"/>
      <c r="K25" s="37"/>
    </row>
    <row r="26" spans="2:11" ht="15.75">
      <c r="B26" s="31" t="s">
        <v>93</v>
      </c>
      <c r="C26" s="36" t="s">
        <v>94</v>
      </c>
      <c r="D26" s="37"/>
      <c r="E26" s="32"/>
      <c r="F26" s="32"/>
      <c r="G26" s="32"/>
      <c r="H26" s="70"/>
      <c r="I26" s="32"/>
      <c r="J26" s="69"/>
      <c r="K26" s="37"/>
    </row>
    <row r="27" spans="2:11" ht="15.75">
      <c r="B27" s="32"/>
      <c r="C27" s="32"/>
      <c r="D27" s="37"/>
      <c r="E27" s="37"/>
      <c r="F27" s="71"/>
      <c r="G27" s="72" t="s">
        <v>68</v>
      </c>
      <c r="H27" s="72" t="s">
        <v>69</v>
      </c>
      <c r="I27" s="73"/>
      <c r="J27" s="69"/>
      <c r="K27" s="37"/>
    </row>
    <row r="28" spans="2:11" ht="15.75">
      <c r="B28" s="32"/>
      <c r="C28" s="32"/>
      <c r="D28" s="37"/>
      <c r="E28" s="32"/>
      <c r="F28" s="71"/>
      <c r="G28" s="74" t="s">
        <v>1</v>
      </c>
      <c r="H28" s="75" t="s">
        <v>1</v>
      </c>
      <c r="I28" s="76"/>
      <c r="J28" s="69"/>
      <c r="K28" s="37"/>
    </row>
    <row r="29" spans="2:11" ht="15.75">
      <c r="B29" s="32"/>
      <c r="C29" s="77" t="s">
        <v>52</v>
      </c>
      <c r="D29" s="37"/>
      <c r="E29" s="32" t="s">
        <v>95</v>
      </c>
      <c r="F29" s="71"/>
      <c r="G29" s="58">
        <f>I23-G30</f>
        <v>5163718.58</v>
      </c>
      <c r="H29" s="78">
        <v>5655708</v>
      </c>
      <c r="I29" s="68"/>
      <c r="J29" s="69"/>
      <c r="K29" s="37"/>
    </row>
    <row r="30" spans="2:11" ht="17.25">
      <c r="B30" s="32"/>
      <c r="C30" s="77" t="s">
        <v>53</v>
      </c>
      <c r="D30" s="37"/>
      <c r="E30" s="32" t="s">
        <v>96</v>
      </c>
      <c r="F30" s="79"/>
      <c r="G30" s="80">
        <f>I22+I19+I18+I16</f>
        <v>50563.3</v>
      </c>
      <c r="H30" s="81">
        <v>55966</v>
      </c>
      <c r="I30" s="82"/>
      <c r="J30" s="69"/>
      <c r="K30" s="69"/>
    </row>
    <row r="31" spans="4:11" ht="17.25">
      <c r="D31" s="1"/>
      <c r="F31" s="71"/>
      <c r="G31" s="83">
        <f>SUM(G29:G30)</f>
        <v>5214281.88</v>
      </c>
      <c r="H31" s="83">
        <f>SUM(H29:H30)</f>
        <v>5711674</v>
      </c>
      <c r="I31" s="84"/>
      <c r="J31" s="84"/>
      <c r="K31" s="1"/>
    </row>
    <row r="32" spans="4:10" ht="15.75">
      <c r="D32" s="1"/>
      <c r="J32" s="28"/>
    </row>
    <row r="33" spans="4:10" ht="15.75">
      <c r="D33" s="1"/>
      <c r="J33" s="28"/>
    </row>
    <row r="34" spans="4:10" ht="15.75">
      <c r="D34" s="1"/>
      <c r="J34" s="28"/>
    </row>
    <row r="35" spans="4:10" ht="15.75">
      <c r="D35" s="1"/>
      <c r="J35" s="28"/>
    </row>
    <row r="36" spans="4:10" ht="15.75">
      <c r="D36" s="1"/>
      <c r="J36" s="28"/>
    </row>
    <row r="37" spans="4:10" ht="15.75">
      <c r="D37" s="1"/>
      <c r="J37" s="28"/>
    </row>
    <row r="38" spans="1:10" ht="15.75">
      <c r="A38" s="3" t="s">
        <v>54</v>
      </c>
      <c r="D38" s="1"/>
      <c r="J38" s="28"/>
    </row>
    <row r="39" spans="4:10" ht="15.75">
      <c r="D39" s="1"/>
      <c r="J39" s="28"/>
    </row>
    <row r="40" spans="4:10" ht="15.75">
      <c r="D40" s="1"/>
      <c r="J40" s="28"/>
    </row>
    <row r="41" spans="4:10" ht="15.75">
      <c r="D41" s="1"/>
      <c r="J41" s="28"/>
    </row>
    <row r="42" spans="4:10" ht="15.75">
      <c r="D42" s="1"/>
      <c r="J42" s="28"/>
    </row>
    <row r="43" spans="4:10" ht="15.75">
      <c r="D43" s="1"/>
      <c r="J43" s="28"/>
    </row>
    <row r="44" spans="4:10" ht="15.75">
      <c r="D44" s="1"/>
      <c r="J44" s="28"/>
    </row>
    <row r="45" spans="4:10" ht="15.75">
      <c r="D45" s="1"/>
      <c r="J45" s="28"/>
    </row>
    <row r="46" spans="4:10" ht="15.75">
      <c r="D46" s="1"/>
      <c r="J46" s="28"/>
    </row>
    <row r="47" spans="4:10" ht="15.75">
      <c r="D47" s="1"/>
      <c r="J47" s="28"/>
    </row>
    <row r="48" spans="4:10" ht="15.75">
      <c r="D48" s="1"/>
      <c r="J48" s="28"/>
    </row>
    <row r="49" spans="4:10" ht="15.75">
      <c r="D49" s="1"/>
      <c r="J49" s="28"/>
    </row>
    <row r="50" spans="4:10" ht="15.75">
      <c r="D50" s="1"/>
      <c r="J50" s="28"/>
    </row>
    <row r="51" spans="4:10" ht="15.75">
      <c r="D51" s="1"/>
      <c r="J51" s="28"/>
    </row>
    <row r="52" spans="4:10" ht="15.75">
      <c r="D52" s="1"/>
      <c r="J52" s="28"/>
    </row>
    <row r="53" spans="4:10" ht="15.75">
      <c r="D53" s="1"/>
      <c r="J53" s="28"/>
    </row>
    <row r="54" spans="4:10" ht="15.75">
      <c r="D54" s="1"/>
      <c r="J54" s="28"/>
    </row>
    <row r="55" spans="4:10" ht="15.75">
      <c r="D55" s="1"/>
      <c r="J55" s="28"/>
    </row>
    <row r="56" spans="4:10" ht="15.75">
      <c r="D56" s="1"/>
      <c r="J56" s="28"/>
    </row>
    <row r="57" spans="4:10" ht="15.75">
      <c r="D57" s="1"/>
      <c r="J57" s="28"/>
    </row>
    <row r="58" spans="4:10" ht="15.75">
      <c r="D58" s="1"/>
      <c r="J58" s="28"/>
    </row>
    <row r="59" spans="4:10" ht="15.75">
      <c r="D59" s="1"/>
      <c r="J59" s="28"/>
    </row>
    <row r="60" spans="4:10" ht="15.75">
      <c r="D60" s="1"/>
      <c r="J60" s="28"/>
    </row>
    <row r="61" spans="4:10" ht="15.75">
      <c r="D61" s="1"/>
      <c r="J61" s="28"/>
    </row>
    <row r="62" spans="4:10" ht="15.75">
      <c r="D62" s="1"/>
      <c r="J62" s="28"/>
    </row>
    <row r="63" spans="4:10" ht="15.75">
      <c r="D63" s="1"/>
      <c r="J63" s="28"/>
    </row>
    <row r="64" spans="4:10" ht="15.75">
      <c r="D64" s="1"/>
      <c r="J64" s="28"/>
    </row>
    <row r="65" spans="4:10" ht="15.75">
      <c r="D65" s="1"/>
      <c r="J65" s="28"/>
    </row>
    <row r="66" spans="4:10" ht="15.75">
      <c r="D66" s="1"/>
      <c r="J66" s="28"/>
    </row>
    <row r="67" spans="4:10" ht="15.75">
      <c r="D67" s="1"/>
      <c r="J67" s="28"/>
    </row>
    <row r="68" spans="4:10" ht="15.75">
      <c r="D68" s="1"/>
      <c r="J68" s="28"/>
    </row>
    <row r="69" spans="4:10" ht="15.75">
      <c r="D69" s="1"/>
      <c r="J69" s="28"/>
    </row>
    <row r="70" spans="4:10" ht="15.75">
      <c r="D70" s="1"/>
      <c r="J70" s="28"/>
    </row>
    <row r="71" spans="4:10" ht="15.75">
      <c r="D71" s="1"/>
      <c r="J71" s="28"/>
    </row>
    <row r="72" spans="4:10" ht="15.75">
      <c r="D72" s="1"/>
      <c r="J72" s="28"/>
    </row>
    <row r="73" spans="4:10" ht="15.75">
      <c r="D73" s="1"/>
      <c r="J73" s="28"/>
    </row>
    <row r="74" spans="4:10" ht="15.75">
      <c r="D74" s="1"/>
      <c r="J74" s="28"/>
    </row>
    <row r="75" spans="4:10" ht="15.75">
      <c r="D75" s="1"/>
      <c r="J75" s="28"/>
    </row>
    <row r="76" spans="4:10" ht="15.75">
      <c r="D76" s="1"/>
      <c r="J76" s="28"/>
    </row>
    <row r="77" spans="4:10" ht="15.75">
      <c r="D77" s="1"/>
      <c r="J77" s="28"/>
    </row>
    <row r="78" spans="4:10" ht="15.75">
      <c r="D78" s="1"/>
      <c r="J78" s="28"/>
    </row>
    <row r="79" spans="4:10" ht="15.75">
      <c r="D79" s="1"/>
      <c r="J79" s="28"/>
    </row>
    <row r="80" spans="4:10" ht="15.75">
      <c r="D80" s="1"/>
      <c r="J80" s="28"/>
    </row>
    <row r="81" spans="4:10" ht="15.75">
      <c r="D81" s="1"/>
      <c r="J81" s="28"/>
    </row>
    <row r="82" spans="4:10" ht="15.75">
      <c r="D82" s="1"/>
      <c r="J82" s="28"/>
    </row>
    <row r="83" spans="4:10" ht="15.75">
      <c r="D83" s="1"/>
      <c r="J83" s="28"/>
    </row>
    <row r="84" spans="4:10" ht="15.75">
      <c r="D84" s="1"/>
      <c r="J84" s="28"/>
    </row>
    <row r="85" spans="4:10" ht="15.75">
      <c r="D85" s="1"/>
      <c r="J85" s="28"/>
    </row>
    <row r="86" spans="4:10" ht="15.75">
      <c r="D86" s="1"/>
      <c r="J86" s="28"/>
    </row>
    <row r="87" spans="4:10" ht="15.75">
      <c r="D87" s="1"/>
      <c r="J87" s="28"/>
    </row>
    <row r="88" spans="4:10" ht="15.75">
      <c r="D88" s="1"/>
      <c r="J88" s="28"/>
    </row>
    <row r="89" spans="4:10" ht="15.75">
      <c r="D89" s="1"/>
      <c r="J89" s="28"/>
    </row>
    <row r="90" spans="4:10" ht="15.75">
      <c r="D90" s="1"/>
      <c r="J90" s="28"/>
    </row>
    <row r="91" spans="4:10" ht="15.75">
      <c r="D91" s="1"/>
      <c r="J91" s="28"/>
    </row>
    <row r="92" spans="4:10" ht="15.75">
      <c r="D92" s="1"/>
      <c r="J92" s="28"/>
    </row>
    <row r="93" spans="4:10" ht="15.75">
      <c r="D93" s="1"/>
      <c r="J93" s="28"/>
    </row>
    <row r="94" spans="4:10" ht="15.75">
      <c r="D94" s="1"/>
      <c r="J94" s="28"/>
    </row>
    <row r="95" spans="4:10" ht="15.75">
      <c r="D95" s="1"/>
      <c r="J95" s="28"/>
    </row>
    <row r="96" spans="4:10" ht="15.75">
      <c r="D96" s="1"/>
      <c r="J96" s="28"/>
    </row>
    <row r="97" spans="4:10" ht="15.75">
      <c r="D97" s="1"/>
      <c r="J97" s="28"/>
    </row>
    <row r="98" spans="4:10" ht="15.75">
      <c r="D98" s="1"/>
      <c r="J98" s="28"/>
    </row>
    <row r="99" spans="4:10" ht="15.75">
      <c r="D99" s="1"/>
      <c r="J99" s="28"/>
    </row>
    <row r="100" spans="4:10" ht="15.75">
      <c r="D100" s="1"/>
      <c r="J100" s="28"/>
    </row>
    <row r="101" spans="4:10" ht="15.75">
      <c r="D101" s="1"/>
      <c r="J101" s="28"/>
    </row>
    <row r="102" spans="4:10" ht="15.75">
      <c r="D102" s="1"/>
      <c r="J102" s="28"/>
    </row>
    <row r="103" spans="4:10" ht="15.75">
      <c r="D103" s="1"/>
      <c r="J103" s="28"/>
    </row>
    <row r="104" spans="4:10" ht="15.75">
      <c r="D104" s="1"/>
      <c r="J104" s="28"/>
    </row>
    <row r="105" spans="4:10" ht="15.75">
      <c r="D105" s="1"/>
      <c r="J105" s="28"/>
    </row>
    <row r="106" spans="4:10" ht="15.75">
      <c r="D106" s="1"/>
      <c r="J106" s="28"/>
    </row>
    <row r="107" spans="4:10" ht="15.75">
      <c r="D107" s="1"/>
      <c r="J107" s="28"/>
    </row>
    <row r="108" spans="4:10" ht="15.75">
      <c r="D108" s="1"/>
      <c r="J108" s="28"/>
    </row>
    <row r="109" spans="4:10" ht="15.75">
      <c r="D109" s="1"/>
      <c r="J109" s="28"/>
    </row>
    <row r="110" spans="4:10" ht="15.75">
      <c r="D110" s="1"/>
      <c r="J110" s="28"/>
    </row>
    <row r="111" spans="4:10" ht="15.75">
      <c r="D111" s="1"/>
      <c r="J111" s="28"/>
    </row>
    <row r="112" spans="4:10" ht="15.75">
      <c r="D112" s="1"/>
      <c r="J112" s="28"/>
    </row>
    <row r="113" spans="4:10" ht="15.75">
      <c r="D113" s="1"/>
      <c r="J113" s="28"/>
    </row>
    <row r="114" spans="4:10" ht="15.75">
      <c r="D114" s="1"/>
      <c r="J114" s="28"/>
    </row>
    <row r="115" spans="4:10" ht="15.75">
      <c r="D115" s="1"/>
      <c r="J115" s="28"/>
    </row>
    <row r="116" spans="4:10" ht="15.75">
      <c r="D116" s="1"/>
      <c r="J116" s="28"/>
    </row>
    <row r="117" spans="4:10" ht="15.75">
      <c r="D117" s="1"/>
      <c r="J117" s="28"/>
    </row>
    <row r="118" spans="4:10" ht="15.75">
      <c r="D118" s="1"/>
      <c r="J118" s="28"/>
    </row>
    <row r="119" spans="4:10" ht="15.75">
      <c r="D119" s="1"/>
      <c r="J119" s="28"/>
    </row>
    <row r="120" spans="4:10" ht="15.75">
      <c r="D120" s="1"/>
      <c r="J120" s="28"/>
    </row>
    <row r="121" spans="4:10" ht="15.75">
      <c r="D121" s="1"/>
      <c r="J121" s="28"/>
    </row>
    <row r="122" spans="4:10" ht="15.75">
      <c r="D122" s="1"/>
      <c r="J122" s="28"/>
    </row>
    <row r="123" spans="4:10" ht="15.75">
      <c r="D123" s="1"/>
      <c r="J123" s="28"/>
    </row>
    <row r="124" spans="4:10" ht="15.75">
      <c r="D124" s="1"/>
      <c r="J124" s="28"/>
    </row>
    <row r="125" spans="4:10" ht="15.75">
      <c r="D125" s="1"/>
      <c r="J125" s="28"/>
    </row>
    <row r="126" spans="4:10" ht="15.75">
      <c r="D126" s="1"/>
      <c r="J126" s="28"/>
    </row>
    <row r="127" spans="4:10" ht="15.75">
      <c r="D127" s="1"/>
      <c r="J127" s="28"/>
    </row>
    <row r="128" spans="4:10" ht="15.75">
      <c r="D128" s="1"/>
      <c r="J128" s="28"/>
    </row>
    <row r="129" spans="4:10" ht="15.75">
      <c r="D129" s="1"/>
      <c r="J129" s="28"/>
    </row>
    <row r="130" spans="4:10" ht="15.75">
      <c r="D130" s="1"/>
      <c r="J130" s="28"/>
    </row>
    <row r="131" spans="4:10" ht="15.75">
      <c r="D131" s="1"/>
      <c r="J131" s="28"/>
    </row>
    <row r="132" spans="4:10" ht="15.75">
      <c r="D132" s="1"/>
      <c r="J132" s="28"/>
    </row>
    <row r="133" spans="4:10" ht="15.75">
      <c r="D133" s="1"/>
      <c r="J133" s="28"/>
    </row>
    <row r="134" spans="4:10" ht="15.75">
      <c r="D134" s="1"/>
      <c r="J134" s="28"/>
    </row>
    <row r="135" spans="4:10" ht="15.75">
      <c r="D135" s="1"/>
      <c r="J135" s="28"/>
    </row>
    <row r="136" spans="4:10" ht="15.75">
      <c r="D136" s="1"/>
      <c r="J136" s="28"/>
    </row>
    <row r="137" spans="4:10" ht="15.75">
      <c r="D137" s="1"/>
      <c r="J137" s="28"/>
    </row>
    <row r="138" spans="4:10" ht="15.75">
      <c r="D138" s="1"/>
      <c r="J138" s="28"/>
    </row>
    <row r="139" spans="4:10" ht="15.75">
      <c r="D139" s="1"/>
      <c r="J139" s="28"/>
    </row>
    <row r="140" spans="4:10" ht="15.75">
      <c r="D140" s="1"/>
      <c r="J140" s="28"/>
    </row>
    <row r="141" spans="4:10" ht="15.75">
      <c r="D141" s="1"/>
      <c r="J141" s="28"/>
    </row>
    <row r="142" spans="4:10" ht="15.75">
      <c r="D142" s="1"/>
      <c r="J142" s="28"/>
    </row>
    <row r="143" spans="4:10" ht="15.75">
      <c r="D143" s="1"/>
      <c r="J143" s="28"/>
    </row>
    <row r="144" spans="4:10" ht="15.75">
      <c r="D144" s="1"/>
      <c r="J144" s="28"/>
    </row>
    <row r="145" spans="4:10" ht="15.75">
      <c r="D145" s="1"/>
      <c r="J145" s="28"/>
    </row>
    <row r="146" spans="4:10" ht="15.75">
      <c r="D146" s="1"/>
      <c r="J146" s="28"/>
    </row>
    <row r="147" spans="4:10" ht="15.75">
      <c r="D147" s="1"/>
      <c r="J147" s="28"/>
    </row>
    <row r="148" spans="4:10" ht="15.75">
      <c r="D148" s="1"/>
      <c r="J148" s="28"/>
    </row>
    <row r="149" spans="4:10" ht="15.75">
      <c r="D149" s="1"/>
      <c r="J149" s="28"/>
    </row>
    <row r="150" spans="4:10" ht="15.75">
      <c r="D150" s="1"/>
      <c r="J150" s="28"/>
    </row>
    <row r="151" spans="4:10" ht="15.75">
      <c r="D151" s="1"/>
      <c r="J151" s="28"/>
    </row>
    <row r="152" spans="4:10" ht="15.75">
      <c r="D152" s="1"/>
      <c r="J152" s="28"/>
    </row>
    <row r="153" spans="4:10" ht="15.75">
      <c r="D153" s="1"/>
      <c r="J153" s="28"/>
    </row>
    <row r="154" ht="15.75">
      <c r="D154" s="1"/>
    </row>
    <row r="155" ht="15.75">
      <c r="D155" s="1"/>
    </row>
    <row r="156" ht="15.75">
      <c r="D156" s="1"/>
    </row>
    <row r="157" ht="15.75">
      <c r="D157" s="1"/>
    </row>
    <row r="158" ht="15.75">
      <c r="D158" s="1"/>
    </row>
    <row r="159" ht="15.75">
      <c r="D159" s="1"/>
    </row>
    <row r="160" ht="15.75">
      <c r="D160" s="1"/>
    </row>
    <row r="161" ht="15.75">
      <c r="D161" s="1"/>
    </row>
    <row r="162" ht="15.75">
      <c r="D162" s="1"/>
    </row>
    <row r="163" ht="15.75">
      <c r="D163" s="1"/>
    </row>
    <row r="164" ht="15.75">
      <c r="D164" s="1"/>
    </row>
    <row r="165" ht="15.75">
      <c r="D165" s="1"/>
    </row>
    <row r="166" ht="15.75">
      <c r="D166" s="1"/>
    </row>
    <row r="167" ht="15.75">
      <c r="D167" s="1"/>
    </row>
    <row r="168" ht="15.75">
      <c r="D168" s="1"/>
    </row>
    <row r="169" ht="15.75">
      <c r="D169" s="1"/>
    </row>
    <row r="170" ht="15.75">
      <c r="D170" s="1"/>
    </row>
    <row r="171" ht="15.75">
      <c r="D171" s="1"/>
    </row>
    <row r="172" ht="15.75">
      <c r="D172" s="1"/>
    </row>
    <row r="173" ht="15.75">
      <c r="D173" s="1"/>
    </row>
    <row r="174" ht="15.75">
      <c r="D174" s="1"/>
    </row>
    <row r="175" ht="15.75">
      <c r="D175" s="1"/>
    </row>
    <row r="176" ht="15.75">
      <c r="D176" s="1"/>
    </row>
    <row r="177" ht="15.75">
      <c r="D177" s="1"/>
    </row>
    <row r="178" ht="15.75">
      <c r="D178" s="1"/>
    </row>
    <row r="179" ht="15.75">
      <c r="D179" s="1"/>
    </row>
    <row r="180" ht="15.75">
      <c r="D180" s="1"/>
    </row>
    <row r="181" ht="15.75">
      <c r="D181" s="1"/>
    </row>
    <row r="182" ht="15.75">
      <c r="D182" s="1"/>
    </row>
    <row r="183" ht="15.75">
      <c r="D183" s="1"/>
    </row>
    <row r="184" ht="15.75">
      <c r="D184" s="1"/>
    </row>
    <row r="185" ht="15.75">
      <c r="D185" s="1"/>
    </row>
    <row r="186" ht="15.75">
      <c r="D186" s="1"/>
    </row>
    <row r="187" ht="15.75">
      <c r="D187" s="1"/>
    </row>
    <row r="188" ht="15.75">
      <c r="D188" s="1"/>
    </row>
    <row r="189" ht="15.75">
      <c r="D189" s="1"/>
    </row>
    <row r="190" ht="15.75">
      <c r="D190" s="1"/>
    </row>
    <row r="191" ht="15.75">
      <c r="D191" s="1"/>
    </row>
    <row r="192" ht="15.75">
      <c r="D192" s="1"/>
    </row>
    <row r="193" ht="15.75">
      <c r="D193" s="1"/>
    </row>
    <row r="194" ht="15.75">
      <c r="D194" s="1"/>
    </row>
    <row r="195" ht="15.75">
      <c r="D195" s="1"/>
    </row>
    <row r="196" ht="15.75">
      <c r="D196" s="1"/>
    </row>
    <row r="197" ht="15.75">
      <c r="D197" s="1"/>
    </row>
    <row r="198" ht="15.75">
      <c r="D198" s="1"/>
    </row>
    <row r="199" ht="15.75">
      <c r="D199" s="1"/>
    </row>
    <row r="200" ht="15.75">
      <c r="D200" s="1"/>
    </row>
    <row r="201" ht="15.75">
      <c r="D201" s="1"/>
    </row>
    <row r="202" ht="15.75">
      <c r="D202" s="1"/>
    </row>
    <row r="203" ht="15.75">
      <c r="D203" s="1"/>
    </row>
    <row r="204" ht="15.75">
      <c r="D204" s="1"/>
    </row>
    <row r="205" ht="15.75">
      <c r="D205" s="1"/>
    </row>
    <row r="206" ht="15.75">
      <c r="D206" s="1"/>
    </row>
    <row r="207" ht="15.75">
      <c r="D207" s="1"/>
    </row>
    <row r="208" ht="15.75">
      <c r="D208" s="1"/>
    </row>
    <row r="209" ht="15.75">
      <c r="D209" s="1"/>
    </row>
    <row r="210" ht="15.75">
      <c r="D210" s="1"/>
    </row>
    <row r="211" ht="15.75">
      <c r="D211" s="1"/>
    </row>
    <row r="212" ht="15.75">
      <c r="D212" s="1"/>
    </row>
    <row r="213" ht="15.75">
      <c r="D213" s="1"/>
    </row>
    <row r="214" ht="15.75">
      <c r="D214" s="1"/>
    </row>
    <row r="215" ht="15.75">
      <c r="D215" s="1"/>
    </row>
    <row r="216" ht="15.75">
      <c r="D216" s="1"/>
    </row>
    <row r="217" ht="15.75">
      <c r="D217" s="1"/>
    </row>
    <row r="218" ht="15.75">
      <c r="D218" s="1"/>
    </row>
    <row r="219" ht="15.75">
      <c r="D219" s="1"/>
    </row>
    <row r="220" ht="15.75">
      <c r="D220" s="1"/>
    </row>
    <row r="221" ht="15.75">
      <c r="D221" s="1"/>
    </row>
    <row r="222" ht="15.75">
      <c r="D222" s="1"/>
    </row>
    <row r="223" ht="15.75">
      <c r="D223" s="1"/>
    </row>
    <row r="224" ht="15.75">
      <c r="D224" s="1"/>
    </row>
    <row r="225" ht="15.75">
      <c r="D225" s="1"/>
    </row>
    <row r="226" ht="15.75">
      <c r="D226" s="1"/>
    </row>
    <row r="227" ht="15.75">
      <c r="D227" s="1"/>
    </row>
    <row r="228" ht="15.75">
      <c r="D228" s="1"/>
    </row>
    <row r="229" ht="15.75">
      <c r="D229" s="1"/>
    </row>
    <row r="230" ht="15.75">
      <c r="D230" s="1"/>
    </row>
    <row r="231" ht="15.75">
      <c r="D231" s="1"/>
    </row>
    <row r="232" ht="15.75">
      <c r="D232" s="1"/>
    </row>
    <row r="233" ht="15.75">
      <c r="D233" s="1"/>
    </row>
    <row r="234" ht="15.75">
      <c r="D234" s="1"/>
    </row>
    <row r="235" ht="15.75">
      <c r="D235" s="1"/>
    </row>
    <row r="236" ht="15.75">
      <c r="D236" s="1"/>
    </row>
    <row r="237" ht="15.75">
      <c r="D237" s="1"/>
    </row>
    <row r="238" ht="15.75">
      <c r="D238" s="1"/>
    </row>
    <row r="239" ht="15.75">
      <c r="D239" s="1"/>
    </row>
    <row r="240" ht="15.75">
      <c r="D240" s="1"/>
    </row>
    <row r="241" ht="15.75">
      <c r="D241" s="1"/>
    </row>
    <row r="242" ht="15.75">
      <c r="D242" s="1"/>
    </row>
    <row r="243" ht="15.75">
      <c r="D243" s="1"/>
    </row>
    <row r="244" ht="15.75">
      <c r="D244" s="1"/>
    </row>
    <row r="245" ht="15.75">
      <c r="D245" s="1"/>
    </row>
    <row r="246" ht="15.75">
      <c r="D246" s="1"/>
    </row>
    <row r="247" ht="15.75">
      <c r="D247" s="1"/>
    </row>
    <row r="248" ht="15.75">
      <c r="D248" s="1"/>
    </row>
    <row r="249" ht="15.75">
      <c r="D249" s="1"/>
    </row>
    <row r="250" ht="15.75">
      <c r="D250" s="1"/>
    </row>
    <row r="251" ht="15.75">
      <c r="D251" s="1"/>
    </row>
    <row r="252" ht="15.75">
      <c r="D252" s="1"/>
    </row>
    <row r="253" ht="15.75">
      <c r="D253" s="1"/>
    </row>
    <row r="254" ht="15.75">
      <c r="D254" s="1"/>
    </row>
    <row r="255" ht="15.75">
      <c r="D255" s="1"/>
    </row>
    <row r="256" ht="15.75">
      <c r="D256" s="1"/>
    </row>
    <row r="257" ht="15.75">
      <c r="D257" s="1"/>
    </row>
    <row r="258" ht="15.75">
      <c r="D258" s="1"/>
    </row>
    <row r="259" ht="15.75">
      <c r="D259" s="1"/>
    </row>
    <row r="260" ht="15.75">
      <c r="D260" s="1"/>
    </row>
    <row r="261" ht="15.75">
      <c r="D261" s="1"/>
    </row>
    <row r="262" ht="15.75">
      <c r="D262" s="1"/>
    </row>
    <row r="263" ht="15.75">
      <c r="D263" s="1"/>
    </row>
    <row r="264" ht="15.75">
      <c r="D264" s="1"/>
    </row>
    <row r="265" ht="15.75">
      <c r="D265" s="1"/>
    </row>
    <row r="266" ht="15.75">
      <c r="D266" s="1"/>
    </row>
    <row r="267" ht="15.75">
      <c r="D267" s="1"/>
    </row>
    <row r="268" ht="15.75">
      <c r="D268" s="1"/>
    </row>
    <row r="269" ht="15.75">
      <c r="D269" s="1"/>
    </row>
    <row r="270" ht="15.75">
      <c r="D270" s="1"/>
    </row>
    <row r="271" ht="15.75">
      <c r="D271" s="1"/>
    </row>
    <row r="272" ht="15.75">
      <c r="D272" s="1"/>
    </row>
    <row r="273" ht="15.75">
      <c r="D273" s="1"/>
    </row>
    <row r="274" ht="15.75">
      <c r="D274" s="1"/>
    </row>
    <row r="275" ht="15.75">
      <c r="D275" s="1"/>
    </row>
    <row r="276" ht="15.75">
      <c r="D276" s="1"/>
    </row>
    <row r="277" ht="15.75">
      <c r="D277" s="1"/>
    </row>
    <row r="278" ht="15.75">
      <c r="D278" s="1"/>
    </row>
    <row r="279" ht="15.75">
      <c r="D279" s="1"/>
    </row>
    <row r="280" ht="15.75">
      <c r="D280" s="1"/>
    </row>
    <row r="281" ht="15.75">
      <c r="D281" s="1"/>
    </row>
    <row r="282" ht="15.75">
      <c r="D282" s="1"/>
    </row>
    <row r="283" ht="15.75">
      <c r="D283" s="1"/>
    </row>
    <row r="284" ht="15.75">
      <c r="D284" s="1"/>
    </row>
    <row r="285" ht="15.75">
      <c r="D285" s="1"/>
    </row>
    <row r="286" ht="15.75">
      <c r="D286" s="1"/>
    </row>
    <row r="287" ht="15.75">
      <c r="D287" s="1"/>
    </row>
    <row r="288" ht="15.75">
      <c r="D288" s="1"/>
    </row>
    <row r="289" ht="15.75">
      <c r="D289" s="1"/>
    </row>
    <row r="290" ht="15.75">
      <c r="D290" s="1"/>
    </row>
    <row r="291" ht="15.75">
      <c r="D291" s="1"/>
    </row>
    <row r="292" ht="15.75">
      <c r="D292" s="1"/>
    </row>
    <row r="293" ht="15.75">
      <c r="D293" s="1"/>
    </row>
    <row r="294" ht="15.75">
      <c r="D294" s="1"/>
    </row>
    <row r="295" ht="15.75">
      <c r="D295" s="1"/>
    </row>
    <row r="296" ht="15.75">
      <c r="D296" s="1"/>
    </row>
    <row r="297" ht="15.75">
      <c r="D297" s="1"/>
    </row>
    <row r="298" ht="15.75">
      <c r="D298" s="1"/>
    </row>
    <row r="299" ht="15.75">
      <c r="D299" s="1"/>
    </row>
    <row r="300" ht="15.75">
      <c r="D300" s="1"/>
    </row>
    <row r="301" ht="15.75">
      <c r="D301" s="1"/>
    </row>
    <row r="302" ht="15.75">
      <c r="D302" s="1"/>
    </row>
    <row r="303" ht="15.75">
      <c r="D303" s="1"/>
    </row>
    <row r="304" ht="15.75">
      <c r="D304" s="1"/>
    </row>
    <row r="305" ht="15.75">
      <c r="D305" s="1"/>
    </row>
    <row r="306" ht="15.75">
      <c r="D306" s="1"/>
    </row>
    <row r="307" ht="15.75">
      <c r="D307" s="1"/>
    </row>
    <row r="308" ht="15.75">
      <c r="D308" s="1"/>
    </row>
    <row r="309" ht="15.75">
      <c r="D309" s="1"/>
    </row>
    <row r="310" ht="15.75">
      <c r="D310" s="1"/>
    </row>
    <row r="311" ht="15.75">
      <c r="D311" s="1"/>
    </row>
    <row r="312" ht="15.75">
      <c r="D312" s="1"/>
    </row>
    <row r="313" ht="15.75">
      <c r="D313" s="1"/>
    </row>
    <row r="314" ht="15.75">
      <c r="D314" s="1"/>
    </row>
    <row r="315" ht="15.75">
      <c r="D315" s="1"/>
    </row>
    <row r="316" ht="15.75">
      <c r="D316" s="1"/>
    </row>
    <row r="317" ht="15.75">
      <c r="D317" s="1"/>
    </row>
    <row r="318" ht="15.75">
      <c r="D318" s="1"/>
    </row>
    <row r="319" ht="15.75">
      <c r="D319" s="1"/>
    </row>
    <row r="320" ht="15.75">
      <c r="D320" s="1"/>
    </row>
    <row r="321" ht="15.75">
      <c r="D321" s="1"/>
    </row>
    <row r="322" ht="15.75">
      <c r="D322" s="1"/>
    </row>
    <row r="323" ht="15.75">
      <c r="D323" s="1"/>
    </row>
    <row r="324" ht="15.75">
      <c r="D324" s="1"/>
    </row>
    <row r="325" ht="15.75">
      <c r="D325" s="1"/>
    </row>
    <row r="326" ht="15.75">
      <c r="D326" s="1"/>
    </row>
    <row r="327" ht="15.75">
      <c r="D327" s="1"/>
    </row>
    <row r="328" ht="15.75">
      <c r="D328" s="1"/>
    </row>
    <row r="329" ht="15.75">
      <c r="D329" s="1"/>
    </row>
    <row r="330" ht="15.75">
      <c r="D330" s="1"/>
    </row>
    <row r="331" ht="15.75">
      <c r="D331" s="1"/>
    </row>
    <row r="332" ht="15.75">
      <c r="D332" s="1"/>
    </row>
    <row r="333" ht="15.75">
      <c r="D333" s="1"/>
    </row>
    <row r="334" ht="15.75">
      <c r="D334" s="1"/>
    </row>
    <row r="335" ht="15.75">
      <c r="D335" s="1"/>
    </row>
    <row r="336" ht="15.75">
      <c r="D336" s="1"/>
    </row>
    <row r="337" ht="15.75">
      <c r="D337" s="1"/>
    </row>
    <row r="338" ht="15.75">
      <c r="D338" s="1"/>
    </row>
    <row r="339" ht="15.75">
      <c r="D339" s="1"/>
    </row>
    <row r="340" ht="15.75">
      <c r="D340" s="1"/>
    </row>
    <row r="341" ht="15.75">
      <c r="D341" s="1"/>
    </row>
    <row r="342" ht="15.75">
      <c r="D342" s="1"/>
    </row>
    <row r="343" ht="15.75">
      <c r="D343" s="1"/>
    </row>
    <row r="344" ht="15.75">
      <c r="D344" s="1"/>
    </row>
    <row r="345" ht="15.75">
      <c r="D345" s="1"/>
    </row>
    <row r="346" ht="15.75">
      <c r="D346" s="1"/>
    </row>
    <row r="347" ht="15.75">
      <c r="D347" s="1"/>
    </row>
    <row r="348" ht="15.75">
      <c r="D348" s="1"/>
    </row>
    <row r="349" ht="15.75">
      <c r="D349" s="1"/>
    </row>
    <row r="350" ht="15.75">
      <c r="D350" s="1"/>
    </row>
    <row r="351" ht="15.75">
      <c r="D351" s="1"/>
    </row>
    <row r="352" ht="15.75">
      <c r="D352" s="1"/>
    </row>
    <row r="353" ht="15.75">
      <c r="D353" s="1"/>
    </row>
    <row r="354" ht="15.75">
      <c r="D354" s="1"/>
    </row>
    <row r="355" ht="15.75">
      <c r="D355" s="1"/>
    </row>
    <row r="356" ht="15.75">
      <c r="D356" s="1"/>
    </row>
    <row r="357" ht="15.75">
      <c r="D357" s="1"/>
    </row>
    <row r="358" ht="15.75">
      <c r="D358" s="1"/>
    </row>
    <row r="359" ht="15.75">
      <c r="D359" s="1"/>
    </row>
    <row r="360" ht="15.75">
      <c r="D360" s="1"/>
    </row>
    <row r="361" ht="15.75">
      <c r="D361" s="1"/>
    </row>
    <row r="362" ht="15.75">
      <c r="D362" s="1"/>
    </row>
    <row r="363" ht="15.75">
      <c r="D363" s="1"/>
    </row>
    <row r="364" ht="15.75">
      <c r="D364" s="1"/>
    </row>
    <row r="365" ht="15.75">
      <c r="D365" s="1"/>
    </row>
    <row r="366" ht="15.75">
      <c r="D366" s="1"/>
    </row>
    <row r="367" ht="15.75">
      <c r="D367" s="1"/>
    </row>
    <row r="368" ht="15.75">
      <c r="D368" s="1"/>
    </row>
    <row r="369" ht="15.75">
      <c r="D369" s="1"/>
    </row>
    <row r="370" ht="15.75">
      <c r="D370" s="1"/>
    </row>
    <row r="371" ht="15.75">
      <c r="D371" s="1"/>
    </row>
    <row r="372" ht="15.75">
      <c r="D372" s="1"/>
    </row>
    <row r="373" ht="15.75">
      <c r="D373" s="1"/>
    </row>
    <row r="374" ht="15.75">
      <c r="D374" s="1"/>
    </row>
    <row r="375" ht="15.75">
      <c r="D375" s="1"/>
    </row>
    <row r="376" ht="15.75">
      <c r="D376" s="1"/>
    </row>
    <row r="377" ht="15.75">
      <c r="D377" s="1"/>
    </row>
    <row r="378" ht="15.75">
      <c r="D378" s="1"/>
    </row>
    <row r="379" ht="15.75">
      <c r="D379" s="1"/>
    </row>
    <row r="380" ht="15.75">
      <c r="D380" s="1"/>
    </row>
    <row r="381" ht="15.75">
      <c r="D381" s="1"/>
    </row>
    <row r="382" ht="15.75">
      <c r="D382" s="1"/>
    </row>
    <row r="383" ht="15.75">
      <c r="D383" s="1"/>
    </row>
    <row r="384" ht="15.75">
      <c r="D384" s="1"/>
    </row>
    <row r="385" ht="15.75">
      <c r="D385" s="1"/>
    </row>
    <row r="386" ht="15.75">
      <c r="D386" s="1"/>
    </row>
    <row r="387" ht="15.75">
      <c r="D387" s="1"/>
    </row>
    <row r="388" ht="15.75">
      <c r="D388" s="1"/>
    </row>
    <row r="389" ht="15.75">
      <c r="D389" s="1"/>
    </row>
    <row r="390" ht="15.75">
      <c r="D390" s="1"/>
    </row>
    <row r="391" ht="15.75">
      <c r="D391" s="1"/>
    </row>
    <row r="392" ht="15.75">
      <c r="D392" s="1"/>
    </row>
    <row r="393" ht="15.75">
      <c r="D393" s="1"/>
    </row>
    <row r="394" ht="15.75">
      <c r="D394" s="1"/>
    </row>
    <row r="395" ht="15.75">
      <c r="D395" s="1"/>
    </row>
    <row r="396" ht="15.75">
      <c r="D396" s="1"/>
    </row>
    <row r="397" ht="15.75">
      <c r="D397" s="1"/>
    </row>
    <row r="398" ht="15.75">
      <c r="D398" s="1"/>
    </row>
    <row r="399" ht="15.75">
      <c r="D399" s="1"/>
    </row>
    <row r="400" ht="15.75">
      <c r="D400" s="1"/>
    </row>
    <row r="401" ht="15.75">
      <c r="D401" s="1"/>
    </row>
    <row r="402" ht="15.75">
      <c r="D402" s="1"/>
    </row>
    <row r="403" ht="15.75">
      <c r="D403" s="1"/>
    </row>
    <row r="404" ht="15.75">
      <c r="D404" s="1"/>
    </row>
    <row r="405" ht="15.75">
      <c r="D405" s="1"/>
    </row>
    <row r="406" ht="15.75">
      <c r="D406" s="1"/>
    </row>
    <row r="407" ht="15.75">
      <c r="D407" s="1"/>
    </row>
    <row r="408" ht="15.75">
      <c r="D408" s="1"/>
    </row>
    <row r="409" ht="15.75">
      <c r="D409" s="1"/>
    </row>
    <row r="410" ht="15.75">
      <c r="D410" s="1"/>
    </row>
    <row r="411" ht="15.75">
      <c r="D411" s="1"/>
    </row>
    <row r="412" ht="15.75">
      <c r="D412" s="1"/>
    </row>
    <row r="413" ht="15.75">
      <c r="D413" s="1"/>
    </row>
    <row r="414" ht="15.75">
      <c r="D414" s="1"/>
    </row>
    <row r="415" ht="15.75">
      <c r="D415" s="1"/>
    </row>
  </sheetData>
  <sheetProtection/>
  <mergeCells count="1">
    <mergeCell ref="F7:F8"/>
  </mergeCells>
  <printOptions/>
  <pageMargins left="0.5" right="0.15" top="1" bottom="0.25" header="0.3" footer="0.5"/>
  <pageSetup horizontalDpi="600" verticalDpi="600" orientation="landscape" scale="9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
      <selection activeCell="F28" sqref="F28"/>
    </sheetView>
  </sheetViews>
  <sheetFormatPr defaultColWidth="9.00390625" defaultRowHeight="15.75"/>
  <cols>
    <col min="4" max="4" width="13.125" style="0" customWidth="1"/>
    <col min="6" max="6" width="18.125" style="94" customWidth="1"/>
    <col min="7" max="7" width="15.75390625" style="94" bestFit="1" customWidth="1"/>
    <col min="9" max="9" width="2.875" style="0" customWidth="1"/>
    <col min="10" max="10" width="15.25390625" style="94" customWidth="1"/>
    <col min="11" max="11" width="12.125" style="0" bestFit="1" customWidth="1"/>
  </cols>
  <sheetData>
    <row r="1" spans="1:9" ht="17.25" customHeight="1">
      <c r="A1" s="829" t="s">
        <v>90</v>
      </c>
      <c r="B1" s="829"/>
      <c r="C1" s="829"/>
      <c r="D1" s="829"/>
      <c r="E1" s="829"/>
      <c r="F1" s="829"/>
      <c r="G1" s="829"/>
      <c r="H1" s="829"/>
      <c r="I1" s="103"/>
    </row>
    <row r="2" ht="15.75"/>
    <row r="3" spans="1:5" ht="15.75">
      <c r="A3" s="827" t="s">
        <v>120</v>
      </c>
      <c r="B3" s="827"/>
      <c r="C3" s="827"/>
      <c r="D3" s="827"/>
      <c r="E3" s="827"/>
    </row>
    <row r="4" spans="6:7" ht="15.75">
      <c r="F4" s="146">
        <v>2018</v>
      </c>
      <c r="G4" s="146">
        <v>2017</v>
      </c>
    </row>
    <row r="5" spans="1:7" ht="15.75">
      <c r="A5" s="828" t="s">
        <v>115</v>
      </c>
      <c r="B5" s="828"/>
      <c r="C5" s="828"/>
      <c r="D5" s="828"/>
      <c r="F5" s="144">
        <f>PPE!I22</f>
        <v>91671495</v>
      </c>
      <c r="G5" s="145">
        <f>+PPE!I56</f>
        <v>0</v>
      </c>
    </row>
    <row r="6" spans="1:11" ht="15.75">
      <c r="A6" s="828" t="s">
        <v>116</v>
      </c>
      <c r="B6" s="828"/>
      <c r="C6" s="828"/>
      <c r="D6" s="828"/>
      <c r="F6" s="145">
        <f>-PPE!I9</f>
        <v>-8123705</v>
      </c>
      <c r="G6" s="145">
        <f>-PPE!I43</f>
        <v>0</v>
      </c>
      <c r="I6" s="115"/>
      <c r="K6" s="94"/>
    </row>
    <row r="7" spans="1:11" ht="16.5" thickBot="1">
      <c r="A7" s="823" t="s">
        <v>117</v>
      </c>
      <c r="B7" s="824"/>
      <c r="C7" s="824"/>
      <c r="D7" s="825"/>
      <c r="F7" s="95">
        <f>SUM(F5:F6)</f>
        <v>83547790</v>
      </c>
      <c r="G7" s="95">
        <f>SUM(G5:G6)</f>
        <v>0</v>
      </c>
      <c r="K7" s="94"/>
    </row>
    <row r="8" ht="16.5" thickTop="1">
      <c r="K8" s="94"/>
    </row>
    <row r="9" spans="1:7" ht="15.75">
      <c r="A9" s="828" t="s">
        <v>118</v>
      </c>
      <c r="B9" s="828"/>
      <c r="C9" s="828"/>
      <c r="D9" s="828"/>
      <c r="F9" s="94" t="e">
        <f>'Note 3-22'!#REF!</f>
        <v>#REF!</v>
      </c>
      <c r="G9" s="94" t="e">
        <f>+'FS'!#REF!</f>
        <v>#REF!</v>
      </c>
    </row>
    <row r="10" spans="1:7" ht="15.75">
      <c r="A10" s="823" t="s">
        <v>119</v>
      </c>
      <c r="B10" s="826"/>
      <c r="C10" s="826"/>
      <c r="D10" s="826"/>
      <c r="E10" s="826"/>
      <c r="F10" s="99" t="e">
        <f>F7+F9</f>
        <v>#REF!</v>
      </c>
      <c r="G10" s="99" t="e">
        <f>G7+G9</f>
        <v>#REF!</v>
      </c>
    </row>
    <row r="11" ht="15.75"/>
    <row r="12" ht="15.75"/>
    <row r="13" spans="1:5" ht="15.75">
      <c r="A13" s="827" t="s">
        <v>121</v>
      </c>
      <c r="B13" s="827"/>
      <c r="C13" s="827"/>
      <c r="D13" s="827"/>
      <c r="E13" s="827"/>
    </row>
    <row r="14" ht="15.75"/>
    <row r="15" spans="1:7" ht="15.75">
      <c r="A15" s="822" t="s">
        <v>117</v>
      </c>
      <c r="B15" s="822"/>
      <c r="C15" s="822"/>
      <c r="D15" s="822"/>
      <c r="E15" s="822"/>
      <c r="F15" s="143">
        <f>35766971</f>
        <v>35766971</v>
      </c>
      <c r="G15" s="143">
        <v>42817449</v>
      </c>
    </row>
    <row r="16" spans="1:7" ht="15.75">
      <c r="A16" s="822" t="s">
        <v>122</v>
      </c>
      <c r="B16" s="828"/>
      <c r="C16" s="828"/>
      <c r="D16" s="828"/>
      <c r="E16" s="828"/>
      <c r="F16" s="94">
        <f>0</f>
        <v>0</v>
      </c>
      <c r="G16" s="94">
        <v>0</v>
      </c>
    </row>
    <row r="17" spans="1:7" ht="15.75">
      <c r="A17" s="822" t="s">
        <v>104</v>
      </c>
      <c r="B17" s="828"/>
      <c r="C17" s="828"/>
      <c r="D17" s="828"/>
      <c r="E17" s="828"/>
      <c r="F17" s="99">
        <f>SUM(F15:F16)</f>
        <v>35766971</v>
      </c>
      <c r="G17" s="99">
        <f>SUM(G15:G16)</f>
        <v>42817449</v>
      </c>
    </row>
    <row r="18" ht="15.75"/>
    <row r="19" spans="1:7" ht="15.75">
      <c r="A19" s="822" t="s">
        <v>123</v>
      </c>
      <c r="B19" s="822"/>
      <c r="C19" s="822"/>
      <c r="D19" s="822"/>
      <c r="E19" s="822"/>
      <c r="F19" s="100" t="e">
        <f>F10-F17</f>
        <v>#REF!</v>
      </c>
      <c r="G19" s="100" t="e">
        <f>G10-G17</f>
        <v>#REF!</v>
      </c>
    </row>
    <row r="20" spans="1:7" ht="15.75">
      <c r="A20" s="823" t="s">
        <v>124</v>
      </c>
      <c r="B20" s="824"/>
      <c r="C20" s="824"/>
      <c r="D20" s="824"/>
      <c r="E20" s="825"/>
      <c r="F20" s="96" t="e">
        <f>F19*0.25</f>
        <v>#REF!</v>
      </c>
      <c r="G20" s="96" t="e">
        <f>G19*0.25</f>
        <v>#REF!</v>
      </c>
    </row>
    <row r="22" ht="15.75">
      <c r="B22" s="102" t="s">
        <v>125</v>
      </c>
    </row>
    <row r="24" spans="2:7" ht="15.75">
      <c r="B24" s="97" t="s">
        <v>159</v>
      </c>
      <c r="F24" s="94" t="e">
        <f>+F20</f>
        <v>#REF!</v>
      </c>
      <c r="G24" s="94" t="e">
        <f>+G20</f>
        <v>#REF!</v>
      </c>
    </row>
    <row r="25" spans="2:7" ht="15.75">
      <c r="B25" s="97" t="s">
        <v>160</v>
      </c>
      <c r="F25" s="94" t="e">
        <f>G24</f>
        <v>#REF!</v>
      </c>
      <c r="G25" s="94">
        <v>11496387</v>
      </c>
    </row>
    <row r="26" ht="15.75">
      <c r="B26" s="97"/>
    </row>
    <row r="27" spans="2:7" ht="16.5" thickBot="1">
      <c r="B27" s="101" t="s">
        <v>126</v>
      </c>
      <c r="F27" s="98" t="e">
        <f>F24-F25</f>
        <v>#REF!</v>
      </c>
      <c r="G27" s="98" t="e">
        <f>G24-G25</f>
        <v>#REF!</v>
      </c>
    </row>
    <row r="28" ht="16.5" thickTop="1"/>
    <row r="30" s="153" customFormat="1" ht="15.75">
      <c r="J30" s="154"/>
    </row>
    <row r="47" s="101" customFormat="1" ht="15.75">
      <c r="J47" s="100"/>
    </row>
  </sheetData>
  <sheetProtection/>
  <mergeCells count="13">
    <mergeCell ref="A1:H1"/>
    <mergeCell ref="A5:D5"/>
    <mergeCell ref="A6:D6"/>
    <mergeCell ref="A7:D7"/>
    <mergeCell ref="A9:D9"/>
    <mergeCell ref="A17:E17"/>
    <mergeCell ref="A19:E19"/>
    <mergeCell ref="A20:E20"/>
    <mergeCell ref="A10:E10"/>
    <mergeCell ref="A3:E3"/>
    <mergeCell ref="A13:E13"/>
    <mergeCell ref="A15:E15"/>
    <mergeCell ref="A16:E16"/>
  </mergeCells>
  <printOptions/>
  <pageMargins left="0.7" right="0.7" top="0.75" bottom="0.75" header="0.3" footer="0.3"/>
  <pageSetup horizontalDpi="600" verticalDpi="600" orientation="portrait"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Rahima Food Corporation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 for 1999-2000</dc:title>
  <dc:subject>Financial Statement for 1999-2000</dc:subject>
  <dc:creator>CFO</dc:creator>
  <cp:keywords/>
  <dc:description/>
  <cp:lastModifiedBy>USER</cp:lastModifiedBy>
  <cp:lastPrinted>2022-11-21T06:28:21Z</cp:lastPrinted>
  <dcterms:created xsi:type="dcterms:W3CDTF">2000-11-01T03:49:33Z</dcterms:created>
  <dcterms:modified xsi:type="dcterms:W3CDTF">2022-11-21T06:55:19Z</dcterms:modified>
  <cp:category/>
  <cp:version/>
  <cp:contentType/>
  <cp:contentStatus/>
</cp:coreProperties>
</file>